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rg8000iw/Desktop/"/>
    </mc:Choice>
  </mc:AlternateContent>
  <xr:revisionPtr revIDLastSave="0" documentId="8_{413B203B-37CF-1545-B6AA-A63DE9CF6013}" xr6:coauthVersionLast="43" xr6:coauthVersionMax="43" xr10:uidLastSave="{00000000-0000-0000-0000-000000000000}"/>
  <bookViews>
    <workbookView xWindow="0" yWindow="460" windowWidth="28800" windowHeight="15840" xr2:uid="{00000000-000D-0000-FFFF-FFFF00000000}"/>
  </bookViews>
  <sheets>
    <sheet name="ORG" sheetId="7" r:id="rId1"/>
  </sheets>
  <definedNames>
    <definedName name="_xlnm.Print_Area" localSheetId="0">ORG!$A$2:$H$405</definedName>
    <definedName name="_xlnm.Print_Titles" localSheetId="0">ORG!$1:$5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1" i="7" l="1"/>
  <c r="D203" i="7"/>
  <c r="C385" i="7" l="1"/>
  <c r="E385" i="7" l="1"/>
  <c r="C295" i="7" l="1"/>
  <c r="D277" i="7" l="1"/>
  <c r="D308" i="7" l="1"/>
  <c r="E333" i="7" l="1"/>
  <c r="C245" i="7" l="1"/>
  <c r="C333" i="7"/>
  <c r="C75" i="7" l="1"/>
  <c r="C69" i="7"/>
  <c r="C47" i="7" l="1"/>
  <c r="C190" i="7" l="1"/>
  <c r="C183" i="7" l="1"/>
  <c r="C62" i="7" l="1"/>
  <c r="C392" i="7" l="1"/>
  <c r="D65" i="7" l="1"/>
  <c r="F65" i="7"/>
  <c r="C65" i="7"/>
  <c r="C89" i="7" l="1"/>
  <c r="C227" i="7"/>
  <c r="C158" i="7" l="1"/>
  <c r="E31" i="7" l="1"/>
  <c r="H31" i="7" l="1"/>
  <c r="C81" i="7"/>
  <c r="C169" i="7" l="1"/>
  <c r="C383" i="7" l="1"/>
  <c r="C182" i="7" l="1"/>
  <c r="C101" i="7" l="1"/>
  <c r="C102" i="7" l="1"/>
  <c r="E380" i="7" l="1"/>
  <c r="H380" i="7" s="1"/>
  <c r="E338" i="7" l="1"/>
  <c r="H338" i="7" l="1"/>
  <c r="E255" i="7" l="1"/>
  <c r="H255" i="7" s="1"/>
  <c r="F386" i="7" l="1"/>
  <c r="F396" i="7" s="1"/>
  <c r="E375" i="7"/>
  <c r="E374" i="7"/>
  <c r="E373" i="7"/>
  <c r="H374" i="7" l="1"/>
  <c r="H373" i="7"/>
  <c r="H375" i="7"/>
  <c r="H394" i="7" l="1"/>
  <c r="D382" i="7"/>
  <c r="E382" i="7" s="1"/>
  <c r="D381" i="7"/>
  <c r="E381" i="7" s="1"/>
  <c r="D379" i="7"/>
  <c r="E379" i="7" s="1"/>
  <c r="D378" i="7"/>
  <c r="E378" i="7" s="1"/>
  <c r="D377" i="7"/>
  <c r="E377" i="7" s="1"/>
  <c r="D241" i="7"/>
  <c r="D84" i="7"/>
  <c r="F84" i="7"/>
  <c r="E120" i="7"/>
  <c r="E117" i="7"/>
  <c r="E383" i="7"/>
  <c r="E393" i="7"/>
  <c r="E390" i="7"/>
  <c r="E389" i="7"/>
  <c r="E388" i="7"/>
  <c r="E387" i="7"/>
  <c r="E386" i="7"/>
  <c r="E384" i="7"/>
  <c r="E376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7" i="7"/>
  <c r="E336" i="7"/>
  <c r="E335" i="7"/>
  <c r="E334" i="7"/>
  <c r="E332" i="7"/>
  <c r="E331" i="7"/>
  <c r="E330" i="7"/>
  <c r="E329" i="7"/>
  <c r="E279" i="7"/>
  <c r="E328" i="7"/>
  <c r="E327" i="7"/>
  <c r="E326" i="7"/>
  <c r="E325" i="7"/>
  <c r="E324" i="7"/>
  <c r="E323" i="7"/>
  <c r="F320" i="7"/>
  <c r="C320" i="7"/>
  <c r="E317" i="7"/>
  <c r="E316" i="7"/>
  <c r="E315" i="7"/>
  <c r="E314" i="7"/>
  <c r="E313" i="7"/>
  <c r="E312" i="7"/>
  <c r="E311" i="7"/>
  <c r="E310" i="7"/>
  <c r="E309" i="7"/>
  <c r="D320" i="7"/>
  <c r="E307" i="7"/>
  <c r="E306" i="7"/>
  <c r="E305" i="7"/>
  <c r="E304" i="7"/>
  <c r="F301" i="7"/>
  <c r="D301" i="7"/>
  <c r="C301" i="7"/>
  <c r="E299" i="7"/>
  <c r="E298" i="7"/>
  <c r="E297" i="7"/>
  <c r="E296" i="7"/>
  <c r="E295" i="7"/>
  <c r="F292" i="7"/>
  <c r="C292" i="7"/>
  <c r="E290" i="7"/>
  <c r="E289" i="7"/>
  <c r="E288" i="7"/>
  <c r="E287" i="7"/>
  <c r="E286" i="7"/>
  <c r="E285" i="7"/>
  <c r="E284" i="7"/>
  <c r="E283" i="7"/>
  <c r="E282" i="7"/>
  <c r="E281" i="7"/>
  <c r="E280" i="7"/>
  <c r="E278" i="7"/>
  <c r="E277" i="7"/>
  <c r="E276" i="7"/>
  <c r="F272" i="7"/>
  <c r="D272" i="7"/>
  <c r="C272" i="7"/>
  <c r="E270" i="7"/>
  <c r="E269" i="7"/>
  <c r="E268" i="7"/>
  <c r="E31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4" i="7"/>
  <c r="E253" i="7"/>
  <c r="E252" i="7"/>
  <c r="E251" i="7"/>
  <c r="E250" i="7"/>
  <c r="E249" i="7"/>
  <c r="E248" i="7"/>
  <c r="E247" i="7"/>
  <c r="E246" i="7"/>
  <c r="E245" i="7"/>
  <c r="E244" i="7"/>
  <c r="F241" i="7"/>
  <c r="E239" i="7"/>
  <c r="E238" i="7"/>
  <c r="E237" i="7"/>
  <c r="E236" i="7"/>
  <c r="E235" i="7"/>
  <c r="E234" i="7"/>
  <c r="E233" i="7"/>
  <c r="E232" i="7"/>
  <c r="E231" i="7"/>
  <c r="E230" i="7"/>
  <c r="E228" i="7"/>
  <c r="E227" i="7"/>
  <c r="E226" i="7"/>
  <c r="F223" i="7"/>
  <c r="D223" i="7"/>
  <c r="C223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1" i="7"/>
  <c r="F196" i="7"/>
  <c r="D196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C196" i="7"/>
  <c r="F179" i="7"/>
  <c r="D179" i="7"/>
  <c r="E177" i="7"/>
  <c r="E176" i="7"/>
  <c r="E175" i="7"/>
  <c r="E174" i="7"/>
  <c r="E173" i="7"/>
  <c r="E172" i="7"/>
  <c r="E171" i="7"/>
  <c r="E170" i="7"/>
  <c r="E169" i="7"/>
  <c r="E168" i="7"/>
  <c r="F165" i="7"/>
  <c r="D165" i="7"/>
  <c r="E163" i="7"/>
  <c r="E162" i="7"/>
  <c r="E161" i="7"/>
  <c r="E160" i="7"/>
  <c r="E159" i="7"/>
  <c r="C165" i="7"/>
  <c r="E157" i="7"/>
  <c r="E156" i="7"/>
  <c r="E155" i="7"/>
  <c r="E154" i="7"/>
  <c r="E153" i="7"/>
  <c r="E152" i="7"/>
  <c r="E151" i="7"/>
  <c r="E150" i="7"/>
  <c r="E149" i="7"/>
  <c r="E202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F128" i="7"/>
  <c r="D128" i="7"/>
  <c r="E126" i="7"/>
  <c r="E125" i="7"/>
  <c r="E124" i="7"/>
  <c r="E123" i="7"/>
  <c r="E122" i="7"/>
  <c r="E121" i="7"/>
  <c r="E119" i="7"/>
  <c r="E118" i="7"/>
  <c r="E116" i="7"/>
  <c r="E115" i="7"/>
  <c r="E114" i="7"/>
  <c r="E113" i="7"/>
  <c r="E112" i="7"/>
  <c r="E111" i="7"/>
  <c r="E110" i="7"/>
  <c r="F107" i="7"/>
  <c r="D107" i="7"/>
  <c r="E105" i="7"/>
  <c r="E104" i="7"/>
  <c r="E103" i="7"/>
  <c r="E102" i="7"/>
  <c r="E101" i="7"/>
  <c r="E100" i="7"/>
  <c r="E99" i="7"/>
  <c r="E98" i="7"/>
  <c r="E97" i="7"/>
  <c r="E96" i="7"/>
  <c r="E95" i="7"/>
  <c r="F92" i="7"/>
  <c r="D92" i="7"/>
  <c r="C92" i="7"/>
  <c r="E90" i="7"/>
  <c r="E89" i="7"/>
  <c r="E88" i="7"/>
  <c r="E87" i="7"/>
  <c r="F77" i="7"/>
  <c r="E75" i="7"/>
  <c r="E74" i="7"/>
  <c r="E73" i="7"/>
  <c r="E72" i="7"/>
  <c r="E71" i="7"/>
  <c r="E70" i="7"/>
  <c r="D77" i="7"/>
  <c r="E68" i="7"/>
  <c r="C391" i="7"/>
  <c r="E391" i="7" s="1"/>
  <c r="E63" i="7"/>
  <c r="E62" i="7"/>
  <c r="E61" i="7"/>
  <c r="E60" i="7"/>
  <c r="F57" i="7"/>
  <c r="D57" i="7"/>
  <c r="E55" i="7"/>
  <c r="E54" i="7"/>
  <c r="E53" i="7"/>
  <c r="E52" i="7"/>
  <c r="C51" i="7"/>
  <c r="E51" i="7" s="1"/>
  <c r="E50" i="7"/>
  <c r="E49" i="7"/>
  <c r="E47" i="7"/>
  <c r="E46" i="7"/>
  <c r="E45" i="7"/>
  <c r="E44" i="7"/>
  <c r="E43" i="7"/>
  <c r="E82" i="7"/>
  <c r="E32" i="7"/>
  <c r="E42" i="7"/>
  <c r="E41" i="7"/>
  <c r="E40" i="7"/>
  <c r="E39" i="7"/>
  <c r="E38" i="7"/>
  <c r="E37" i="7"/>
  <c r="C84" i="7"/>
  <c r="E80" i="7"/>
  <c r="E36" i="7"/>
  <c r="E35" i="7"/>
  <c r="E34" i="7"/>
  <c r="E33" i="7"/>
  <c r="E30" i="7"/>
  <c r="F27" i="7"/>
  <c r="D27" i="7"/>
  <c r="C27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69" i="7"/>
  <c r="E275" i="7"/>
  <c r="E229" i="7"/>
  <c r="E308" i="7"/>
  <c r="G65" i="7" l="1"/>
  <c r="E65" i="7"/>
  <c r="C396" i="7"/>
  <c r="G396" i="7"/>
  <c r="H217" i="7"/>
  <c r="H359" i="7"/>
  <c r="E158" i="7"/>
  <c r="E165" i="7" s="1"/>
  <c r="H383" i="7"/>
  <c r="H393" i="7"/>
  <c r="H308" i="7"/>
  <c r="H286" i="7"/>
  <c r="H323" i="7"/>
  <c r="H325" i="7"/>
  <c r="H110" i="7"/>
  <c r="H356" i="7"/>
  <c r="H263" i="7"/>
  <c r="H311" i="7"/>
  <c r="H315" i="7"/>
  <c r="H331" i="7"/>
  <c r="H345" i="7"/>
  <c r="H363" i="7"/>
  <c r="H382" i="7"/>
  <c r="H357" i="7"/>
  <c r="G57" i="7"/>
  <c r="H80" i="7"/>
  <c r="H177" i="7"/>
  <c r="H337" i="7"/>
  <c r="H381" i="7"/>
  <c r="H244" i="7"/>
  <c r="H246" i="7"/>
  <c r="H168" i="7"/>
  <c r="H210" i="7"/>
  <c r="H214" i="7"/>
  <c r="H218" i="7"/>
  <c r="H220" i="7"/>
  <c r="H245" i="7"/>
  <c r="H280" i="7"/>
  <c r="H282" i="7"/>
  <c r="H290" i="7"/>
  <c r="E301" i="7"/>
  <c r="H310" i="7"/>
  <c r="H386" i="7"/>
  <c r="H388" i="7"/>
  <c r="E182" i="7"/>
  <c r="H182" i="7" s="1"/>
  <c r="H275" i="7"/>
  <c r="H131" i="7"/>
  <c r="H202" i="7"/>
  <c r="H193" i="7"/>
  <c r="C77" i="7"/>
  <c r="H34" i="7"/>
  <c r="H36" i="7"/>
  <c r="H38" i="7"/>
  <c r="H391" i="7"/>
  <c r="H134" i="7"/>
  <c r="H136" i="7"/>
  <c r="C179" i="7"/>
  <c r="H372" i="7"/>
  <c r="H377" i="7"/>
  <c r="H162" i="7"/>
  <c r="H163" i="7"/>
  <c r="H344" i="7"/>
  <c r="H350" i="7"/>
  <c r="H360" i="7"/>
  <c r="H238" i="7"/>
  <c r="H37" i="7"/>
  <c r="H39" i="7"/>
  <c r="H47" i="7"/>
  <c r="H150" i="7"/>
  <c r="H190" i="7"/>
  <c r="H260" i="7"/>
  <c r="H264" i="7"/>
  <c r="H266" i="7"/>
  <c r="H276" i="7"/>
  <c r="H44" i="7"/>
  <c r="H46" i="7"/>
  <c r="H72" i="7"/>
  <c r="H74" i="7"/>
  <c r="H87" i="7"/>
  <c r="H89" i="7"/>
  <c r="H102" i="7"/>
  <c r="H139" i="7"/>
  <c r="H143" i="7"/>
  <c r="H186" i="7"/>
  <c r="H188" i="7"/>
  <c r="H318" i="7"/>
  <c r="H306" i="7"/>
  <c r="E27" i="7"/>
  <c r="H45" i="7"/>
  <c r="H54" i="7"/>
  <c r="H111" i="7"/>
  <c r="H113" i="7"/>
  <c r="H115" i="7"/>
  <c r="H176" i="7"/>
  <c r="H203" i="7"/>
  <c r="H205" i="7"/>
  <c r="H221" i="7"/>
  <c r="H253" i="7"/>
  <c r="H329" i="7"/>
  <c r="H334" i="7"/>
  <c r="H336" i="7"/>
  <c r="H339" i="7"/>
  <c r="H361" i="7"/>
  <c r="H387" i="7"/>
  <c r="H41" i="7"/>
  <c r="H97" i="7"/>
  <c r="H101" i="7"/>
  <c r="H233" i="7"/>
  <c r="H239" i="7"/>
  <c r="H248" i="7"/>
  <c r="H250" i="7"/>
  <c r="H269" i="7"/>
  <c r="H281" i="7"/>
  <c r="H283" i="7"/>
  <c r="H287" i="7"/>
  <c r="H309" i="7"/>
  <c r="H312" i="7"/>
  <c r="H366" i="7"/>
  <c r="H368" i="7"/>
  <c r="H370" i="7"/>
  <c r="H191" i="7"/>
  <c r="E223" i="7"/>
  <c r="H288" i="7"/>
  <c r="H149" i="7"/>
  <c r="H153" i="7"/>
  <c r="H159" i="7"/>
  <c r="H183" i="7"/>
  <c r="H352" i="7"/>
  <c r="H169" i="7"/>
  <c r="E179" i="7"/>
  <c r="H355" i="7"/>
  <c r="H42" i="7"/>
  <c r="H125" i="7"/>
  <c r="H208" i="7"/>
  <c r="H343" i="7"/>
  <c r="H378" i="7"/>
  <c r="H13" i="7"/>
  <c r="H15" i="7"/>
  <c r="H17" i="7"/>
  <c r="H19" i="7"/>
  <c r="H21" i="7"/>
  <c r="H23" i="7"/>
  <c r="H25" i="7"/>
  <c r="H284" i="7"/>
  <c r="H389" i="7"/>
  <c r="H385" i="7"/>
  <c r="H229" i="7"/>
  <c r="H40" i="7"/>
  <c r="H105" i="7"/>
  <c r="H175" i="7"/>
  <c r="H212" i="7"/>
  <c r="H216" i="7"/>
  <c r="H347" i="7"/>
  <c r="H314" i="7"/>
  <c r="C107" i="7"/>
  <c r="H22" i="7"/>
  <c r="H61" i="7"/>
  <c r="H70" i="7"/>
  <c r="H278" i="7"/>
  <c r="H285" i="7"/>
  <c r="H330" i="7"/>
  <c r="H332" i="7"/>
  <c r="H333" i="7"/>
  <c r="H335" i="7"/>
  <c r="H340" i="7"/>
  <c r="H348" i="7"/>
  <c r="H354" i="7"/>
  <c r="H362" i="7"/>
  <c r="G292" i="7"/>
  <c r="H277" i="7"/>
  <c r="E292" i="7"/>
  <c r="E92" i="7"/>
  <c r="H132" i="7"/>
  <c r="H138" i="7"/>
  <c r="H140" i="7"/>
  <c r="H142" i="7"/>
  <c r="H144" i="7"/>
  <c r="H157" i="7"/>
  <c r="H226" i="7"/>
  <c r="H257" i="7"/>
  <c r="H262" i="7"/>
  <c r="H296" i="7"/>
  <c r="H307" i="7"/>
  <c r="H313" i="7"/>
  <c r="H317" i="7"/>
  <c r="H324" i="7"/>
  <c r="H326" i="7"/>
  <c r="H365" i="7"/>
  <c r="H367" i="7"/>
  <c r="H369" i="7"/>
  <c r="H371" i="7"/>
  <c r="H376" i="7"/>
  <c r="H379" i="7"/>
  <c r="H384" i="7"/>
  <c r="E320" i="7"/>
  <c r="E81" i="7"/>
  <c r="H81" i="7" s="1"/>
  <c r="D292" i="7"/>
  <c r="H10" i="7"/>
  <c r="H18" i="7"/>
  <c r="H68" i="7"/>
  <c r="H75" i="7"/>
  <c r="H114" i="7"/>
  <c r="H118" i="7"/>
  <c r="H120" i="7"/>
  <c r="H122" i="7"/>
  <c r="H123" i="7"/>
  <c r="H126" i="7"/>
  <c r="H184" i="7"/>
  <c r="H219" i="7"/>
  <c r="H69" i="7"/>
  <c r="H9" i="7"/>
  <c r="H53" i="7"/>
  <c r="H235" i="7"/>
  <c r="H353" i="7"/>
  <c r="H390" i="7"/>
  <c r="G84" i="7"/>
  <c r="H11" i="7"/>
  <c r="H63" i="7"/>
  <c r="H8" i="7"/>
  <c r="H24" i="7"/>
  <c r="H33" i="7"/>
  <c r="H35" i="7"/>
  <c r="H43" i="7"/>
  <c r="H55" i="7"/>
  <c r="H60" i="7"/>
  <c r="H62" i="7"/>
  <c r="H116" i="7"/>
  <c r="H121" i="7"/>
  <c r="H124" i="7"/>
  <c r="E241" i="7"/>
  <c r="H228" i="7"/>
  <c r="H230" i="7"/>
  <c r="H232" i="7"/>
  <c r="H234" i="7"/>
  <c r="H236" i="7"/>
  <c r="H247" i="7"/>
  <c r="H249" i="7"/>
  <c r="H251" i="7"/>
  <c r="H252" i="7"/>
  <c r="H254" i="7"/>
  <c r="H258" i="7"/>
  <c r="H259" i="7"/>
  <c r="H265" i="7"/>
  <c r="H267" i="7"/>
  <c r="H268" i="7"/>
  <c r="H270" i="7"/>
  <c r="H289" i="7"/>
  <c r="H298" i="7"/>
  <c r="H299" i="7"/>
  <c r="H305" i="7"/>
  <c r="H328" i="7"/>
  <c r="H346" i="7"/>
  <c r="H349" i="7"/>
  <c r="H351" i="7"/>
  <c r="H364" i="7"/>
  <c r="E128" i="7"/>
  <c r="H82" i="7"/>
  <c r="H341" i="7"/>
  <c r="H52" i="7"/>
  <c r="E77" i="7"/>
  <c r="H71" i="7"/>
  <c r="H73" i="7"/>
  <c r="H95" i="7"/>
  <c r="H103" i="7"/>
  <c r="H146" i="7"/>
  <c r="H155" i="7"/>
  <c r="H160" i="7"/>
  <c r="H161" i="7"/>
  <c r="H170" i="7"/>
  <c r="H172" i="7"/>
  <c r="H215" i="7"/>
  <c r="H295" i="7"/>
  <c r="H297" i="7"/>
  <c r="H304" i="7"/>
  <c r="H279" i="7"/>
  <c r="C241" i="7"/>
  <c r="H227" i="7"/>
  <c r="H117" i="7"/>
  <c r="H51" i="7"/>
  <c r="E48" i="7"/>
  <c r="C57" i="7"/>
  <c r="D396" i="7"/>
  <c r="G128" i="7"/>
  <c r="C128" i="7"/>
  <c r="H151" i="7"/>
  <c r="E107" i="7"/>
  <c r="E272" i="7"/>
  <c r="G301" i="7"/>
  <c r="E392" i="7"/>
  <c r="H392" i="7" s="1"/>
  <c r="H99" i="7"/>
  <c r="H148" i="7"/>
  <c r="H261" i="7"/>
  <c r="H358" i="7"/>
  <c r="H12" i="7"/>
  <c r="H14" i="7"/>
  <c r="H16" i="7"/>
  <c r="H20" i="7"/>
  <c r="H88" i="7"/>
  <c r="H90" i="7"/>
  <c r="H201" i="7"/>
  <c r="H204" i="7"/>
  <c r="H206" i="7"/>
  <c r="H207" i="7"/>
  <c r="H209" i="7"/>
  <c r="H211" i="7"/>
  <c r="H213" i="7"/>
  <c r="H237" i="7"/>
  <c r="H342" i="7"/>
  <c r="H256" i="7"/>
  <c r="H119" i="7"/>
  <c r="H30" i="7"/>
  <c r="H49" i="7"/>
  <c r="H50" i="7"/>
  <c r="H96" i="7"/>
  <c r="H98" i="7"/>
  <c r="H100" i="7"/>
  <c r="H133" i="7"/>
  <c r="H135" i="7"/>
  <c r="H137" i="7"/>
  <c r="H141" i="7"/>
  <c r="H145" i="7"/>
  <c r="H147" i="7"/>
  <c r="H152" i="7"/>
  <c r="H154" i="7"/>
  <c r="H156" i="7"/>
  <c r="H173" i="7"/>
  <c r="H174" i="7"/>
  <c r="H187" i="7"/>
  <c r="H189" i="7"/>
  <c r="H192" i="7"/>
  <c r="H194" i="7"/>
  <c r="H316" i="7"/>
  <c r="G272" i="7"/>
  <c r="G241" i="7"/>
  <c r="H231" i="7"/>
  <c r="G223" i="7"/>
  <c r="G196" i="7"/>
  <c r="H185" i="7"/>
  <c r="G179" i="7"/>
  <c r="H171" i="7"/>
  <c r="G165" i="7"/>
  <c r="H112" i="7"/>
  <c r="G107" i="7"/>
  <c r="H104" i="7"/>
  <c r="G92" i="7"/>
  <c r="G77" i="7"/>
  <c r="G27" i="7"/>
  <c r="H327" i="7" l="1"/>
  <c r="H396" i="7" s="1"/>
  <c r="H65" i="7"/>
  <c r="E396" i="7"/>
  <c r="H158" i="7"/>
  <c r="H165" i="7" s="1"/>
  <c r="E84" i="7"/>
  <c r="G320" i="7"/>
  <c r="H32" i="7"/>
  <c r="E196" i="7"/>
  <c r="H84" i="7"/>
  <c r="H292" i="7"/>
  <c r="H107" i="7"/>
  <c r="H301" i="7"/>
  <c r="H320" i="7"/>
  <c r="H77" i="7"/>
  <c r="H128" i="7"/>
  <c r="H272" i="7"/>
  <c r="H179" i="7"/>
  <c r="H196" i="7"/>
  <c r="H241" i="7"/>
  <c r="H223" i="7"/>
  <c r="H92" i="7"/>
  <c r="H27" i="7"/>
  <c r="H48" i="7"/>
  <c r="E57" i="7"/>
  <c r="H57" i="7" l="1"/>
  <c r="H198" i="7" s="1"/>
  <c r="H398" i="7" s="1"/>
  <c r="C198" i="7"/>
  <c r="C398" i="7" s="1"/>
  <c r="F198" i="7"/>
  <c r="F398" i="7" s="1"/>
  <c r="D198" i="7"/>
  <c r="D398" i="7" s="1"/>
  <c r="E198" i="7"/>
  <c r="E398" i="7" s="1"/>
  <c r="G198" i="7"/>
  <c r="G398" i="7" s="1"/>
</calcChain>
</file>

<file path=xl/sharedStrings.xml><?xml version="1.0" encoding="utf-8"?>
<sst xmlns="http://schemas.openxmlformats.org/spreadsheetml/2006/main" count="367" uniqueCount="363">
  <si>
    <t xml:space="preserve"> </t>
  </si>
  <si>
    <t xml:space="preserve">PRESIDENT'S OFFICE </t>
  </si>
  <si>
    <t>TOTAL PRESIDENT'S OFFICE</t>
  </si>
  <si>
    <t>ATHLETICS</t>
  </si>
  <si>
    <t>TOTAL ATHLETICS</t>
  </si>
  <si>
    <t xml:space="preserve">COLLEGE OF BUSINESS </t>
  </si>
  <si>
    <t xml:space="preserve">COLLEGE OF EDUCATION </t>
  </si>
  <si>
    <t>COLLEGE OF LIBERAL ARTS</t>
  </si>
  <si>
    <t>COLLEGE OF SCIENCE &amp; ENGINEERING</t>
  </si>
  <si>
    <t xml:space="preserve">COLLEGE OF NURSING &amp; HEALTH </t>
  </si>
  <si>
    <t>MAINTENANCE</t>
  </si>
  <si>
    <t>TOTAL MAINTENANCE</t>
  </si>
  <si>
    <t>WSU ALL UNIVERSITY</t>
  </si>
  <si>
    <t>TOTAL WSU ALL UNIVERSITY</t>
  </si>
  <si>
    <t>UNIVERSITY ADVANCEMENT</t>
  </si>
  <si>
    <t>TOTAL UNIVERSITY ADVANCEMENT</t>
  </si>
  <si>
    <t>WINONA STATE UNIVERSITY</t>
  </si>
  <si>
    <t>SUBTOTAL ACADEMIC AFFAIRS ADMINISTRATION</t>
  </si>
  <si>
    <t>ACADEMIC AFFAIRS ADMINISTRATION</t>
  </si>
  <si>
    <t xml:space="preserve">INFORMATION TECHNOLOGY </t>
  </si>
  <si>
    <t>TOTAL INFORMATION TECHNOLOGY</t>
  </si>
  <si>
    <t>SUBTOTAL COLLEGE OF BUSINESS</t>
  </si>
  <si>
    <t>SUBTOTAL COLLEGE OF EDUCATION</t>
  </si>
  <si>
    <t>SUBTOTAL COLLEGE OF LIBERAL ARTS</t>
  </si>
  <si>
    <t>SUBTOTAL COLLEGE OF SCIENCE &amp; ENGINEERING</t>
  </si>
  <si>
    <t xml:space="preserve"> SUBTOTAL COLLEGE OF NURSING &amp; HEALTH</t>
  </si>
  <si>
    <t>SUMMARY OF TOTAL GENERAL FUND BUDGET</t>
  </si>
  <si>
    <t>COLLEGE LIBRARY</t>
  </si>
  <si>
    <t>SUBTOTAL COLLEGE LIBRARY</t>
  </si>
  <si>
    <t>TOTAL FINANCE AND ADMINISTRATIVE SERVICES</t>
  </si>
  <si>
    <t>TOTAL STUDENT LIFE AND DEVELOPMENT</t>
  </si>
  <si>
    <t>FINANCE AND ADMINISTRATIVE SERVICES</t>
  </si>
  <si>
    <t>Total Base Budget</t>
  </si>
  <si>
    <t>PRESIDENTS OFFICE</t>
  </si>
  <si>
    <t>CONVOCATION</t>
  </si>
  <si>
    <t>PRESIDENT'S SPECIAL  PROJECTS</t>
  </si>
  <si>
    <t>AFFIRMATIVE ACTION</t>
  </si>
  <si>
    <t>GRADUATE OFFICE</t>
  </si>
  <si>
    <t>GRADUATE ASSISTANT (0940)</t>
  </si>
  <si>
    <t>GRANT &amp; SPONSORED PROJECTS OFFICE</t>
  </si>
  <si>
    <t>WSU CATALOGUE</t>
  </si>
  <si>
    <t>COMMENCEMENT</t>
  </si>
  <si>
    <t>VP ACADEMIC AFFAIRS</t>
  </si>
  <si>
    <t>FACULTY DEVELOPMENT</t>
  </si>
  <si>
    <t>RETIREE CENTER</t>
  </si>
  <si>
    <t>ROCHESTER ACADEMIC PROGRAM DEVELOPMENT</t>
  </si>
  <si>
    <t>ROCHESTER CENTER</t>
  </si>
  <si>
    <t>INTERNATIONAL STUDENTS</t>
  </si>
  <si>
    <t>ROCHESTER MARKETING PLAN</t>
  </si>
  <si>
    <t>ROCHESTER DIVERSITY/MULTICULTURAL</t>
  </si>
  <si>
    <t>ACADEMIC CONSULTANTS PROGRAM REVIEW</t>
  </si>
  <si>
    <t>ATHLETICS FACULTY REPRESENTATIVE</t>
  </si>
  <si>
    <t>LIBRARY OPERATIONS</t>
  </si>
  <si>
    <t>LIBRARY OPERATIONS (3210)</t>
  </si>
  <si>
    <t>LIBRARY ADMINISTRATION</t>
  </si>
  <si>
    <t>BUSINESS ADMINISTRATION</t>
  </si>
  <si>
    <t>ECONOMICS</t>
  </si>
  <si>
    <t>ACCOUNTING</t>
  </si>
  <si>
    <t>FINANCE</t>
  </si>
  <si>
    <t>MARKETING</t>
  </si>
  <si>
    <t>COLLEGE OF BUSINESS RESERVE</t>
  </si>
  <si>
    <t>DEAN OF BUSINESS</t>
  </si>
  <si>
    <t>ROCH ACCOUNTING</t>
  </si>
  <si>
    <t>ROCH BUSINESS ADMINISTRATION</t>
  </si>
  <si>
    <t>ROCHESTER FINANCE</t>
  </si>
  <si>
    <t>PHYSICAL EDUCATION &amp; SPORTS SCIENCE (PESS)</t>
  </si>
  <si>
    <t>RECREATION, TOURISM &amp; THERAPEUTIC RECREATION (RTTR)</t>
  </si>
  <si>
    <t>COUNSELOR EDUCATION</t>
  </si>
  <si>
    <t>SPECIAL EDUCATION</t>
  </si>
  <si>
    <t>DEAN OF EDUCATION</t>
  </si>
  <si>
    <t>COLLEGE OF EDUCATION RESERVE</t>
  </si>
  <si>
    <t>MAXWELL CHILDREN'S CENTER</t>
  </si>
  <si>
    <t>ROCH EDUCATION</t>
  </si>
  <si>
    <t>RESIDENTIAL COLLEGE</t>
  </si>
  <si>
    <t>PSYCHOLOGY</t>
  </si>
  <si>
    <t>ART GALLERY</t>
  </si>
  <si>
    <t>MUSIC</t>
  </si>
  <si>
    <t>STAGE MANAGEMENT</t>
  </si>
  <si>
    <t>PEP BAND</t>
  </si>
  <si>
    <t>COLLEGE OF LIBERAL ARTS RESERVE</t>
  </si>
  <si>
    <t>ENGLISH</t>
  </si>
  <si>
    <t>GEOGRAPHY</t>
  </si>
  <si>
    <t>HISTORY</t>
  </si>
  <si>
    <t>PHILOSOPHY</t>
  </si>
  <si>
    <t>POLITICAL SCIENCE</t>
  </si>
  <si>
    <t>ARTS MANAGEMENT</t>
  </si>
  <si>
    <t>CHILD ADVOCACY STUDIES</t>
  </si>
  <si>
    <t>CRIMINAL JUSTICE</t>
  </si>
  <si>
    <t>SOCIOLOGY</t>
  </si>
  <si>
    <t>SOCIAL WORK</t>
  </si>
  <si>
    <t>COMMUNICATION STUDIES</t>
  </si>
  <si>
    <t>THEATER/DANCE</t>
  </si>
  <si>
    <t>TV SERVICES</t>
  </si>
  <si>
    <t>MASS COMMUNICATIONS</t>
  </si>
  <si>
    <t>PRINT MEDIA LAB</t>
  </si>
  <si>
    <t>DEAN OF LIBERAL ARTS</t>
  </si>
  <si>
    <t>ROCH SOCIAL WORK</t>
  </si>
  <si>
    <t>ROCH MUSIC</t>
  </si>
  <si>
    <t>COLLEGE OF NURSING RESERVE</t>
  </si>
  <si>
    <t>NURSING</t>
  </si>
  <si>
    <t>HEALTH, EXERCISE, &amp; REHABILITATIVE SCIENCE</t>
  </si>
  <si>
    <t>MASTERS IN NURSING</t>
  </si>
  <si>
    <t>ROCHESTER NURSING</t>
  </si>
  <si>
    <t>ROCHESTER HEALTH, EXERCISE, &amp; REHABILITATIVE</t>
  </si>
  <si>
    <t>DEAN SCIENCE &amp; ENGINEERING</t>
  </si>
  <si>
    <t>GEOSCIENCE</t>
  </si>
  <si>
    <t>BIOLOGY</t>
  </si>
  <si>
    <t>CHEMISTRY</t>
  </si>
  <si>
    <t>COMPUTER SCIENCE</t>
  </si>
  <si>
    <t>MATH &amp; STATISTICS</t>
  </si>
  <si>
    <t>PHYSICS</t>
  </si>
  <si>
    <t>ROCH COMPUTER SCIENCE</t>
  </si>
  <si>
    <t>PRINTSHOP</t>
  </si>
  <si>
    <t>UNIVERSITY COMMUNICATIONS</t>
  </si>
  <si>
    <t>CURRENTS MAGAZINE</t>
  </si>
  <si>
    <t>UNIVERSITY ADVERTISING &amp; MARKETING</t>
  </si>
  <si>
    <t>SCHOLARSHIP ADMINISTRATION</t>
  </si>
  <si>
    <t>ANNUAL FUND/PHONATHON</t>
  </si>
  <si>
    <t>ITS OPERATIONS ADMINISTRATION</t>
  </si>
  <si>
    <t>TECH SUPPORT OPERATIONS</t>
  </si>
  <si>
    <t>ITS STAFF DEVELOPMENT</t>
  </si>
  <si>
    <t>FRESHMAN ORIENTATION</t>
  </si>
  <si>
    <t>ADMISSIONS</t>
  </si>
  <si>
    <t>CAREER SERVICES</t>
  </si>
  <si>
    <t>COUNSELING CENTER</t>
  </si>
  <si>
    <t>HEALTH &amp; WELLNESS CENTER</t>
  </si>
  <si>
    <t>STUDENT SERVICE ACCOMMODATION</t>
  </si>
  <si>
    <t>CROSS-CULTURAL OUTREACH</t>
  </si>
  <si>
    <t>STUDENT RESOURCE CENTER</t>
  </si>
  <si>
    <t>WARRIOR HUB</t>
  </si>
  <si>
    <t>WEST &amp; EAST CAMPUS BUSING</t>
  </si>
  <si>
    <t>TUTORING &amp; SUPPLEMENTAL INSTRUCTION</t>
  </si>
  <si>
    <t>INCLUSION AND DIVERSITY</t>
  </si>
  <si>
    <t>INTRAMURALS</t>
  </si>
  <si>
    <t>SUPPLY ROOM</t>
  </si>
  <si>
    <t>SECURITY SERVICES</t>
  </si>
  <si>
    <t>SAFETY</t>
  </si>
  <si>
    <t>VP FINANCE AND ADMINISTRATIVE SERVICES</t>
  </si>
  <si>
    <t>EMPLOYEE ACCOMODATION</t>
  </si>
  <si>
    <t>ENVIRONMENTAL SERVICES</t>
  </si>
  <si>
    <t>EMPLOYEE RECOGNITION</t>
  </si>
  <si>
    <t>PERKINS COLLECTION</t>
  </si>
  <si>
    <t>BUSINESS OFFICE</t>
  </si>
  <si>
    <t>HUMAN RESOURCES</t>
  </si>
  <si>
    <t>LEGAL AFFAIRS</t>
  </si>
  <si>
    <t>CLASSIFIED SEARCHES</t>
  </si>
  <si>
    <t>IMMIGRATION FEES</t>
  </si>
  <si>
    <t>GENERATORS</t>
  </si>
  <si>
    <t>IFO TRAVEL</t>
  </si>
  <si>
    <t>DEBT SERVICE</t>
  </si>
  <si>
    <t>IFO PROFESSIONAL IMPROVEMENT</t>
  </si>
  <si>
    <t>MEMBERSHIPS</t>
  </si>
  <si>
    <t>ATHLETIC SCHOLARSHIPS</t>
  </si>
  <si>
    <t>FINE ARTS SCHOLARSHIPS</t>
  </si>
  <si>
    <t>CREDIT CARD &amp; ACH FEES</t>
  </si>
  <si>
    <t>EXTERNAL TUITION WAIVER BEMEDJI</t>
  </si>
  <si>
    <t>EXTERNAL TUITION WAIVER MANKATO</t>
  </si>
  <si>
    <t>EXTERNAL TUITION WAIVER MOOREHEAD</t>
  </si>
  <si>
    <t>EXTERNAL TUITION WAIVER ST. CLOUD</t>
  </si>
  <si>
    <t>EXTERNAL TUITION WAIVER SOUTHWEST</t>
  </si>
  <si>
    <t>STATE WS MATCH-ROCHESTER</t>
  </si>
  <si>
    <t>WORKSTUDY-SUMMER USAGE</t>
  </si>
  <si>
    <t>ON-LINE CREDITS</t>
  </si>
  <si>
    <t>ASF PIF HOLDING</t>
  </si>
  <si>
    <t>RCTC ALLOCATION SUPPORT APPROPRIATION</t>
  </si>
  <si>
    <t>LEGAL COST - ATTORNEY GENERAL</t>
  </si>
  <si>
    <t>INSURANCE/TAX M&amp;E BUILDINGS</t>
  </si>
  <si>
    <t>ADMINISTRATIVE VACATION LIQUIDATIONS</t>
  </si>
  <si>
    <t>ALL UNIV SEVERANCE PAYOFF</t>
  </si>
  <si>
    <t>ALL UNIV VACATION PAYOFF</t>
  </si>
  <si>
    <t>EQUIPMENT HOLDING 4000</t>
  </si>
  <si>
    <t>ARTS ADMINISTRATION</t>
  </si>
  <si>
    <t>GLOBAL STUDIES &amp; WORLD LANGUAGES</t>
  </si>
  <si>
    <t>ROCHESTER GLOBAL STUDIES &amp; WORLD LANGUAGES</t>
  </si>
  <si>
    <t>ADMIN SEARCHES</t>
  </si>
  <si>
    <t>COMPUTER SUPPORT-ROCHESTER</t>
  </si>
  <si>
    <t>ROCHESTER ITV</t>
  </si>
  <si>
    <t>WELLNESS CENTER RENT</t>
  </si>
  <si>
    <t>FACILITIES RENTAL-SU</t>
  </si>
  <si>
    <t>WEB CONFERENCING</t>
  </si>
  <si>
    <t>ASF TRAVEL</t>
  </si>
  <si>
    <t>EDUCATION BUSINESS</t>
  </si>
  <si>
    <t>IPAR ANNUAL FEES</t>
  </si>
  <si>
    <t xml:space="preserve">IPAR </t>
  </si>
  <si>
    <t>ASSESSMENT INCENTIVES</t>
  </si>
  <si>
    <t>CREATIVE SERVICES</t>
  </si>
  <si>
    <t>EXTERNAL TUITION WAIVER METRO UNIV</t>
  </si>
  <si>
    <t>ADMINISTRATIVE PROFESSIONAL DEVELOPMENT</t>
  </si>
  <si>
    <t>ROCH COUNSELOR EDUCATION</t>
  </si>
  <si>
    <t xml:space="preserve">AACSB </t>
  </si>
  <si>
    <t>COMMON BOOK</t>
  </si>
  <si>
    <t>PRESIDENT'S HOLDING</t>
  </si>
  <si>
    <t>ENERGY PROJECT</t>
  </si>
  <si>
    <t>EMPLOYEE RELOCATION EXPENSE</t>
  </si>
  <si>
    <t>ACAD MTCE CUSTODIAL SERVICE</t>
  </si>
  <si>
    <t>FACILITIES ADMIN</t>
  </si>
  <si>
    <t>FACILITIES PLANNING &amp; CONSTRUCTION</t>
  </si>
  <si>
    <t>ACAD MTCE VEHICLE STUDENT HELP 0910</t>
  </si>
  <si>
    <t>MAIL ROOM/SHIP/REC/ADMIN</t>
  </si>
  <si>
    <t>ITS SECURITY</t>
  </si>
  <si>
    <t>GRSF WAREHOUSE LEASE</t>
  </si>
  <si>
    <t>ALUMNI  RELATIONS</t>
  </si>
  <si>
    <t>PRESIDENTIAL REIMBURSEMENT SALARY</t>
  </si>
  <si>
    <t>ROTC</t>
  </si>
  <si>
    <t>AMERICAN DEMOCRACTY PROJECT</t>
  </si>
  <si>
    <t>SIGNAGE</t>
  </si>
  <si>
    <t>MAPE COUNSELING CENTER PROFESSIONAL DEVELOPMENT</t>
  </si>
  <si>
    <t>IT PROJECT</t>
  </si>
  <si>
    <t>STUDENT CONDUCT &amp; CITIZENSHIP</t>
  </si>
  <si>
    <t xml:space="preserve">PSEO </t>
  </si>
  <si>
    <t>TRANSFER EVALUATION SYSTEM (TES)</t>
  </si>
  <si>
    <t>INT'L GRADUATE ASSISTANT/VISITOR</t>
  </si>
  <si>
    <t>EPMS -E BUILDER</t>
  </si>
  <si>
    <t xml:space="preserve">BLACKBOARD STAR ALERT EMERG </t>
  </si>
  <si>
    <t>PHARMACY-WH</t>
  </si>
  <si>
    <t>LEADERSHIP EDUCATION</t>
  </si>
  <si>
    <t>ROCH LEADERSHIP EDUCATION</t>
  </si>
  <si>
    <t>ART &amp; DESIGN</t>
  </si>
  <si>
    <t>LEGAL STUDIES</t>
  </si>
  <si>
    <t>COMPOSITE MATERIALS ENGINEERING</t>
  </si>
  <si>
    <t>ACAD GROUNDS SERVICES</t>
  </si>
  <si>
    <t>VP ENROLLMENT MANAGEMENT &amp; STUDENT LIFE</t>
  </si>
  <si>
    <t>SALARY SETTLEMENT HOLDING - UNCLASS &amp; CLASS Adj, Steps, Etc</t>
  </si>
  <si>
    <t>AOS ADVISING</t>
  </si>
  <si>
    <t>ROCHESTER RIVERSIDE BLD LEASE</t>
  </si>
  <si>
    <t>PARALEGAL ABA EXPENSE</t>
  </si>
  <si>
    <t>IFO SEARCHES</t>
  </si>
  <si>
    <t>ASF SEARCHES</t>
  </si>
  <si>
    <t>UNIVERSITY ADVANCEMENT OPERATIONS</t>
  </si>
  <si>
    <t>UNIVERSITY ADVANCEMENT FOUNDATION EVENTS</t>
  </si>
  <si>
    <t>VP UNIVERSITY ADVANCEMENT</t>
  </si>
  <si>
    <t>DEVELOPMENT SOFTWARE</t>
  </si>
  <si>
    <t>YOUNG ALUMNI</t>
  </si>
  <si>
    <t>DEVELOPMENT OPERATIONS</t>
  </si>
  <si>
    <t>DIRECTOR OF DEVELOPMENT 1</t>
  </si>
  <si>
    <t>DIRECTOR OF DEVELOPMENT 2</t>
  </si>
  <si>
    <t>DIRECTOR OF DEVELOPMENT 3</t>
  </si>
  <si>
    <t>DIRECTOR OF DEVELOPMENT 4</t>
  </si>
  <si>
    <t>ADULT CONTINUING EDUCATION DEPT</t>
  </si>
  <si>
    <t>SUSTAINABILITY</t>
  </si>
  <si>
    <t>STATE WORKSTUDY MATCH 0999</t>
  </si>
  <si>
    <t>FINANCIAL AID TITLE IV MATCH 0999</t>
  </si>
  <si>
    <t>ASSOC VP PROVOST/AVPAA</t>
  </si>
  <si>
    <t>GENDER BASED VIOLENCE</t>
  </si>
  <si>
    <t>GENDER BASED VIOLENCE 0940/7042</t>
  </si>
  <si>
    <t>WARRIOR SUCCESS CENTER</t>
  </si>
  <si>
    <t>RCTC CONTRACT FACILITIES</t>
  </si>
  <si>
    <t>UNEMPLOYMENT 0820</t>
  </si>
  <si>
    <t>WORKER'S COMPENSATION 0831</t>
  </si>
  <si>
    <t>WORKER'S COMPENSATON 0831</t>
  </si>
  <si>
    <t>EARLY SEPARATION SALARY HOLDING-ERI 0180</t>
  </si>
  <si>
    <t>TUITION WAIVER EXPENSE 7043 also fund ROCH</t>
  </si>
  <si>
    <t>RESIDENTIAL COLLEGE LEASE</t>
  </si>
  <si>
    <t>UTILITY SERVICE</t>
  </si>
  <si>
    <t>PRESIDENT'S SPECIAL EXPENSE</t>
  </si>
  <si>
    <t>PRESIDENT'S MONTHLY SPECIAL TRAVEL</t>
  </si>
  <si>
    <t>SEXUAL HARASSMENT EDUCATION</t>
  </si>
  <si>
    <t>ACCREDITATION/HLC</t>
  </si>
  <si>
    <t>INNOVATION INITIAL HOLDING</t>
  </si>
  <si>
    <t>ACADEMIC AFFAIR OPERATING BUDGET SUPPLEMENT</t>
  </si>
  <si>
    <t>GRADUATE TUITION ASSISTANCE (7042)</t>
  </si>
  <si>
    <t>ACE DIRECTOR WSU-R</t>
  </si>
  <si>
    <t>RETIREE SPECIAL EVENTS</t>
  </si>
  <si>
    <t>STUDENT RESEARCH HOLDING</t>
  </si>
  <si>
    <t>RCTC CONTRACT TECHNOLOGY REPLACEMENT</t>
  </si>
  <si>
    <t>ROCHESTER RESERVE FACULTY TRAVEL</t>
  </si>
  <si>
    <t>RECRUITMENT INTERNATIONAL</t>
  </si>
  <si>
    <t>ROCHESTER ACE</t>
  </si>
  <si>
    <t>RCTC CONTRACT SHARED SERVICES</t>
  </si>
  <si>
    <t>RCTC CONTRACT IT RESERVE</t>
  </si>
  <si>
    <t>TRAVEL STUDIES R &amp; D REVENUE MODEL</t>
  </si>
  <si>
    <t>ACE FALL &amp; SPRING EXTENSION CONTRACTS</t>
  </si>
  <si>
    <t>IFO PRESIDENT SALARY</t>
  </si>
  <si>
    <t>LIBRARY DEANS RESERVE</t>
  </si>
  <si>
    <t>EDUCATION ALLIANCE</t>
  </si>
  <si>
    <t>ROCH GRAD INDUCTION MATCH</t>
  </si>
  <si>
    <t xml:space="preserve"> KQAL M&amp;E</t>
  </si>
  <si>
    <t>WOMEN &amp; GENDER STUDIES</t>
  </si>
  <si>
    <t>DEAN OF NURSING &amp; HEALTH SCIENCE</t>
  </si>
  <si>
    <t>COLLEGE OF SCIENCE RESERVE</t>
  </si>
  <si>
    <t>ROCHESTER CHEMISTRY</t>
  </si>
  <si>
    <t>ROCHESTER BIOLOGY</t>
  </si>
  <si>
    <t>WEB COMMUNICATIONS</t>
  </si>
  <si>
    <t>ITS GENERAL ACADEMIC</t>
  </si>
  <si>
    <t>INFRASTRUCTURE</t>
  </si>
  <si>
    <t>IT INFRASTRUCTURE</t>
  </si>
  <si>
    <t>CLASSROOM SUPPORT/MEDIA</t>
  </si>
  <si>
    <t>SUMMER APPEALS DEVELOPMENT</t>
  </si>
  <si>
    <t>REGISTRARS OFFICE</t>
  </si>
  <si>
    <t>STUDENT FINANCIAL AID</t>
  </si>
  <si>
    <t>FALL FAMILY DAY</t>
  </si>
  <si>
    <t>MNSCU SP ACCESS, OPPORTUNITY, SUCCESS INIT</t>
  </si>
  <si>
    <t>STUDENT COMMUNITY &amp; ENGAGEMENT</t>
  </si>
  <si>
    <t>DEAN OF STUDENTS</t>
  </si>
  <si>
    <t>MAINTENANCE &amp; SERVICE</t>
  </si>
  <si>
    <t>CUSTODIAL SERVICES</t>
  </si>
  <si>
    <t>GROUNDSKEEPING-STUDENT HELP</t>
  </si>
  <si>
    <t>ACAD MAINTENANCE SERVICES</t>
  </si>
  <si>
    <t>GENERAL R&amp;B</t>
  </si>
  <si>
    <t>MAINTENANCE R&amp;B</t>
  </si>
  <si>
    <t>ATHLETIC DIRECTOR HOLDING</t>
  </si>
  <si>
    <t>ATHLETICS DIRECTOR HOLDING (0940)</t>
  </si>
  <si>
    <t>ATHLETICS DIRECTOR HOLDING (7042)</t>
  </si>
  <si>
    <t>WOMEN'S ADM</t>
  </si>
  <si>
    <t>MEN'S ADM</t>
  </si>
  <si>
    <t>STUDENT PAYROLL OFFICE</t>
  </si>
  <si>
    <t>FISCAL AFFAIRS CFO</t>
  </si>
  <si>
    <t>AUDIT EXPENSES WSU</t>
  </si>
  <si>
    <t>FACULTY/STAFF TRAINING &amp; DEVELOPMENT</t>
  </si>
  <si>
    <t>ROCHESTER ART &amp;  DESIGN</t>
  </si>
  <si>
    <t>ROCHESTER MATH  &amp; STATISTICS</t>
  </si>
  <si>
    <t>TLT SUPPLY</t>
  </si>
  <si>
    <t>ROCHESTER PROGRAM PROMO &amp; DEVELOPMENT</t>
  </si>
  <si>
    <t>UNIVERSITY INSURANCE DEDUCTIBLE CONTINGENCY</t>
  </si>
  <si>
    <t>ALL UNIV ACHIEVEMENT AWARDS MMA &amp; MAPE</t>
  </si>
  <si>
    <t>ALL UNIV ACHIEVEMENT MERIT/CONFIDENTIAL/MANAGER PLAN</t>
  </si>
  <si>
    <t>ALL UNIV $.25 PER MILE IFO</t>
  </si>
  <si>
    <t>ASF EXCEPTIONAL ACHIEVEMENT INCENTIVE</t>
  </si>
  <si>
    <t>EMPLOYEE LEARNING MANAGEMENT (ELM) COMPLIANCE</t>
  </si>
  <si>
    <t>E-PROCUREMENT ANNUAL FEE</t>
  </si>
  <si>
    <t>BUSINESS PROCESS MGT SYSTEM (BPMS)</t>
  </si>
  <si>
    <t>TESTING SERVICES</t>
  </si>
  <si>
    <t>ENROLLMENT MANAGEMENT &amp; STUDENT LIFE</t>
  </si>
  <si>
    <t xml:space="preserve">ACE  </t>
  </si>
  <si>
    <t>SUBTOTAL ACE</t>
  </si>
  <si>
    <t>TOTAL ACADEMIC AFFAIRS</t>
  </si>
  <si>
    <t>WSU-ROCHESTER</t>
  </si>
  <si>
    <t>SUBTOTAL WSU-ROCHESTER</t>
  </si>
  <si>
    <t>SUBTOTAL GRADUATE OFFICE</t>
  </si>
  <si>
    <t>OFFSITE PROGRAM</t>
  </si>
  <si>
    <t>CENTER FOR COE CLINICAL PRACTICE</t>
  </si>
  <si>
    <t>FOR THE FISCAL YEAR ENDED JUNE 30, 2019</t>
  </si>
  <si>
    <t>FY2019 INITIAL INTERNAL BUDGET</t>
  </si>
  <si>
    <t>HR TSM PROJECT</t>
  </si>
  <si>
    <t>HR JDMS (JOB DESCRIPTION MADE SIMPLE)</t>
  </si>
  <si>
    <t>NEXT GEN</t>
  </si>
  <si>
    <t>RESERVE ACADEMIC AFFAIRS (OT 0140), 4000</t>
  </si>
  <si>
    <t>RESERVE UNIVERSITY ADVANCEMENT (OT  0140), 4000</t>
  </si>
  <si>
    <t>RESERVE PRESIDENT (OT 0140), 4000</t>
  </si>
  <si>
    <t>INDIGENOUS PEOPLE DAY</t>
  </si>
  <si>
    <t>IFO ADJUNCT PROFESSIONAL IMPROVEMENT</t>
  </si>
  <si>
    <t>ALL UNIV PROMOTIONS - ATHLETICS</t>
  </si>
  <si>
    <t>ALL UNIV PROMOTIONS - ASF/IFO</t>
  </si>
  <si>
    <t>EARLY CHILD &amp; ELEM EDUCATION</t>
  </si>
  <si>
    <t>EDUCATION STUDIES</t>
  </si>
  <si>
    <t>ACADEMIC AFFAIRS HOLDING</t>
  </si>
  <si>
    <t>SUMMER SESSION SALARY</t>
  </si>
  <si>
    <t>SUMMER SESSION INCENTIVE ALLOCATION</t>
  </si>
  <si>
    <t>SPECIAL SALARY IT (OT 0140 $3,408)</t>
  </si>
  <si>
    <t>AVP CENTER FOR GLOBAL EDUCATION</t>
  </si>
  <si>
    <t>Unclassified</t>
  </si>
  <si>
    <t>Classified</t>
  </si>
  <si>
    <t>Fringe Benefits</t>
  </si>
  <si>
    <t>Equipment</t>
  </si>
  <si>
    <t>Operating</t>
  </si>
  <si>
    <t>TUITION BAD DEBT WRITEOFF 7903 also fund ROCH</t>
  </si>
  <si>
    <t>MNSCU CEMRS ROOM SCHEDULING SOFTWARE</t>
  </si>
  <si>
    <t>HOBSON CONNECT CRM SOFTWARE</t>
  </si>
  <si>
    <t>MAINTENANCE &amp; SERVICE RESERVE (OT 0140, 0150)</t>
  </si>
  <si>
    <t>RESERVE FINANCE &amp; ADMIN (OT 0140,  0150 &amp; 4000)</t>
  </si>
  <si>
    <t>FRINGE BENEFIT HOLDING</t>
  </si>
  <si>
    <t xml:space="preserve">ALL UNIV SICK LEAVE REPLACEMENT </t>
  </si>
  <si>
    <t>RESERVE ENROLLMENT MANAGEMENT &amp; STUDENT 0140 &amp; 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</si>
</sst>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Times New Roman"/>
    </font>
    <font>
      <sz val="10"/>
      <name val="Times New Roman"/>
      <family val="1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i/>
      <sz val="14"/>
      <name val="Cambria"/>
      <family val="1"/>
      <scheme val="major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8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quotePrefix="1" applyFont="1" applyAlignment="1">
      <alignment horizontal="left"/>
    </xf>
    <xf numFmtId="38" fontId="3" fillId="0" borderId="0" xfId="0" applyNumberFormat="1" applyFont="1"/>
    <xf numFmtId="6" fontId="2" fillId="0" borderId="0" xfId="2" applyNumberFormat="1" applyFont="1"/>
    <xf numFmtId="8" fontId="2" fillId="0" borderId="0" xfId="2" applyNumberFormat="1" applyFont="1"/>
    <xf numFmtId="8" fontId="2" fillId="0" borderId="0" xfId="0" applyNumberFormat="1" applyFont="1"/>
    <xf numFmtId="6" fontId="2" fillId="0" borderId="0" xfId="0" applyNumberFormat="1" applyFont="1"/>
    <xf numFmtId="6" fontId="2" fillId="0" borderId="2" xfId="0" applyNumberFormat="1" applyFont="1" applyBorder="1"/>
    <xf numFmtId="0" fontId="4" fillId="0" borderId="0" xfId="0" applyFont="1"/>
    <xf numFmtId="43" fontId="2" fillId="0" borderId="0" xfId="1" applyFont="1"/>
    <xf numFmtId="43" fontId="2" fillId="0" borderId="0" xfId="0" applyNumberFormat="1" applyFont="1"/>
    <xf numFmtId="0" fontId="3" fillId="0" borderId="0" xfId="0" applyFont="1" applyAlignment="1">
      <alignment horizontal="center" wrapText="1"/>
    </xf>
    <xf numFmtId="6" fontId="3" fillId="0" borderId="0" xfId="0" applyNumberFormat="1" applyFont="1"/>
    <xf numFmtId="6" fontId="2" fillId="0" borderId="0" xfId="0" applyNumberFormat="1" applyFont="1" applyAlignment="1">
      <alignment horizontal="center"/>
    </xf>
    <xf numFmtId="6" fontId="2" fillId="0" borderId="2" xfId="2" applyNumberFormat="1" applyFont="1" applyBorder="1"/>
    <xf numFmtId="6" fontId="3" fillId="0" borderId="1" xfId="0" applyNumberFormat="1" applyFont="1" applyBorder="1"/>
    <xf numFmtId="0" fontId="5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5"/>
  <sheetViews>
    <sheetView tabSelected="1" zoomScale="110" zoomScaleNormal="110" workbookViewId="0">
      <pane xSplit="2" ySplit="5" topLeftCell="C372" activePane="bottomRight" state="frozen"/>
      <selection pane="topRight" activeCell="C1" sqref="C1"/>
      <selection pane="bottomLeft" activeCell="A6" sqref="A6"/>
      <selection pane="bottomRight" activeCell="E333" sqref="E333"/>
    </sheetView>
  </sheetViews>
  <sheetFormatPr baseColWidth="10" defaultColWidth="9.3984375" defaultRowHeight="13" x14ac:dyDescent="0.15"/>
  <cols>
    <col min="1" max="1" width="10.19921875" style="1" bestFit="1" customWidth="1"/>
    <col min="2" max="2" width="71" style="3" customWidth="1"/>
    <col min="3" max="8" width="16" style="1" customWidth="1"/>
    <col min="9" max="9" width="12.59765625" style="1" bestFit="1" customWidth="1"/>
    <col min="10" max="10" width="13.3984375" style="1" bestFit="1" customWidth="1"/>
    <col min="11" max="12" width="9.3984375" style="1"/>
    <col min="13" max="13" width="9.796875" style="1" customWidth="1"/>
    <col min="14" max="16384" width="9.3984375" style="1"/>
  </cols>
  <sheetData>
    <row r="1" spans="1:8" s="13" customFormat="1" ht="18" x14ac:dyDescent="0.2">
      <c r="A1" s="21" t="s">
        <v>16</v>
      </c>
      <c r="B1" s="21"/>
      <c r="C1" s="21"/>
      <c r="D1" s="21"/>
      <c r="E1" s="21"/>
      <c r="F1" s="21"/>
      <c r="G1" s="21"/>
      <c r="H1" s="21"/>
    </row>
    <row r="2" spans="1:8" s="13" customFormat="1" ht="18" x14ac:dyDescent="0.2">
      <c r="A2" s="21" t="s">
        <v>26</v>
      </c>
      <c r="B2" s="21"/>
      <c r="C2" s="21"/>
      <c r="D2" s="21"/>
      <c r="E2" s="21"/>
      <c r="F2" s="21"/>
      <c r="G2" s="21"/>
      <c r="H2" s="21"/>
    </row>
    <row r="3" spans="1:8" s="13" customFormat="1" ht="18" x14ac:dyDescent="0.2">
      <c r="A3" s="21" t="s">
        <v>331</v>
      </c>
      <c r="B3" s="21"/>
      <c r="C3" s="21"/>
      <c r="D3" s="21"/>
      <c r="E3" s="21"/>
      <c r="F3" s="21"/>
      <c r="G3" s="21"/>
      <c r="H3" s="21"/>
    </row>
    <row r="4" spans="1:8" s="13" customFormat="1" ht="18" x14ac:dyDescent="0.2">
      <c r="A4" s="2"/>
      <c r="B4" s="2"/>
      <c r="C4" s="2"/>
      <c r="D4" s="2"/>
      <c r="E4" s="2"/>
      <c r="F4" s="2"/>
      <c r="G4" s="2"/>
      <c r="H4" s="2"/>
    </row>
    <row r="5" spans="1:8" s="2" customFormat="1" ht="45" customHeight="1" x14ac:dyDescent="0.15">
      <c r="C5" s="16" t="s">
        <v>350</v>
      </c>
      <c r="D5" s="16" t="s">
        <v>351</v>
      </c>
      <c r="E5" s="16" t="s">
        <v>352</v>
      </c>
      <c r="F5" s="16" t="s">
        <v>353</v>
      </c>
      <c r="G5" s="16" t="s">
        <v>354</v>
      </c>
      <c r="H5" s="16" t="s">
        <v>32</v>
      </c>
    </row>
    <row r="6" spans="1:8" x14ac:dyDescent="0.15">
      <c r="C6" s="4"/>
      <c r="D6" s="4"/>
      <c r="E6" s="4"/>
      <c r="F6" s="5"/>
      <c r="G6" s="6"/>
      <c r="H6" s="5"/>
    </row>
    <row r="7" spans="1:8" x14ac:dyDescent="0.15">
      <c r="B7" s="7" t="s">
        <v>1</v>
      </c>
      <c r="C7" s="9"/>
      <c r="D7" s="9"/>
      <c r="E7" s="3"/>
      <c r="F7" s="3"/>
      <c r="G7" s="7"/>
      <c r="H7" s="3"/>
    </row>
    <row r="8" spans="1:8" x14ac:dyDescent="0.15">
      <c r="A8" s="1">
        <v>215001</v>
      </c>
      <c r="B8" s="3" t="s">
        <v>33</v>
      </c>
      <c r="C8" s="8">
        <v>0</v>
      </c>
      <c r="D8" s="8">
        <v>109891.44</v>
      </c>
      <c r="E8" s="8">
        <f>SUM(C8:D8)*0.33</f>
        <v>36264.175200000005</v>
      </c>
      <c r="F8" s="8">
        <v>0</v>
      </c>
      <c r="G8" s="8">
        <v>22283</v>
      </c>
      <c r="H8" s="8">
        <f t="shared" ref="H8:H25" si="0">+C8+D8+E8+F8+G8</f>
        <v>168438.6152</v>
      </c>
    </row>
    <row r="9" spans="1:8" x14ac:dyDescent="0.15">
      <c r="A9" s="1">
        <v>215002</v>
      </c>
      <c r="B9" s="3" t="s">
        <v>254</v>
      </c>
      <c r="C9" s="8">
        <v>0</v>
      </c>
      <c r="D9" s="8">
        <v>0</v>
      </c>
      <c r="E9" s="8">
        <f t="shared" ref="E9:E25" si="1">SUM(C9:D9)*0.33</f>
        <v>0</v>
      </c>
      <c r="F9" s="8">
        <v>0</v>
      </c>
      <c r="G9" s="8">
        <v>5950</v>
      </c>
      <c r="H9" s="8">
        <f t="shared" si="0"/>
        <v>5950</v>
      </c>
    </row>
    <row r="10" spans="1:8" x14ac:dyDescent="0.15">
      <c r="A10" s="1">
        <v>215011</v>
      </c>
      <c r="B10" s="3" t="s">
        <v>255</v>
      </c>
      <c r="C10" s="8">
        <v>0</v>
      </c>
      <c r="D10" s="8">
        <v>0</v>
      </c>
      <c r="E10" s="8">
        <f t="shared" si="1"/>
        <v>0</v>
      </c>
      <c r="F10" s="8">
        <v>0</v>
      </c>
      <c r="G10" s="8">
        <v>15500</v>
      </c>
      <c r="H10" s="8">
        <f t="shared" si="0"/>
        <v>15500</v>
      </c>
    </row>
    <row r="11" spans="1:8" x14ac:dyDescent="0.15">
      <c r="A11" s="1">
        <v>215017</v>
      </c>
      <c r="B11" s="3" t="s">
        <v>34</v>
      </c>
      <c r="C11" s="8">
        <v>0</v>
      </c>
      <c r="D11" s="8">
        <v>0</v>
      </c>
      <c r="E11" s="8">
        <f t="shared" si="1"/>
        <v>0</v>
      </c>
      <c r="F11" s="8">
        <v>0</v>
      </c>
      <c r="G11" s="8">
        <v>17521.5</v>
      </c>
      <c r="H11" s="8">
        <f t="shared" si="0"/>
        <v>17521.5</v>
      </c>
    </row>
    <row r="12" spans="1:8" x14ac:dyDescent="0.15">
      <c r="A12" s="1">
        <v>215026</v>
      </c>
      <c r="B12" s="3" t="s">
        <v>35</v>
      </c>
      <c r="C12" s="8">
        <v>0</v>
      </c>
      <c r="D12" s="8">
        <v>0</v>
      </c>
      <c r="E12" s="8">
        <f t="shared" si="1"/>
        <v>0</v>
      </c>
      <c r="F12" s="8">
        <v>0</v>
      </c>
      <c r="G12" s="8">
        <v>36403</v>
      </c>
      <c r="H12" s="8">
        <f t="shared" si="0"/>
        <v>36403</v>
      </c>
    </row>
    <row r="13" spans="1:8" x14ac:dyDescent="0.15">
      <c r="A13" s="1">
        <v>215027</v>
      </c>
      <c r="B13" s="3" t="s">
        <v>338</v>
      </c>
      <c r="C13" s="11">
        <v>0</v>
      </c>
      <c r="D13" s="8">
        <v>2000</v>
      </c>
      <c r="E13" s="8">
        <f t="shared" si="1"/>
        <v>660</v>
      </c>
      <c r="F13" s="8">
        <v>20000</v>
      </c>
      <c r="G13" s="8">
        <v>11760</v>
      </c>
      <c r="H13" s="8">
        <f t="shared" si="0"/>
        <v>34420</v>
      </c>
    </row>
    <row r="14" spans="1:8" x14ac:dyDescent="0.15">
      <c r="A14" s="1">
        <v>215034</v>
      </c>
      <c r="B14" s="3" t="s">
        <v>193</v>
      </c>
      <c r="C14" s="11">
        <v>0</v>
      </c>
      <c r="D14" s="8">
        <v>0</v>
      </c>
      <c r="E14" s="8">
        <f t="shared" si="1"/>
        <v>0</v>
      </c>
      <c r="F14" s="11">
        <v>0</v>
      </c>
      <c r="G14" s="8">
        <v>20000</v>
      </c>
      <c r="H14" s="8">
        <f t="shared" si="0"/>
        <v>20000</v>
      </c>
    </row>
    <row r="15" spans="1:8" x14ac:dyDescent="0.15">
      <c r="A15" s="1">
        <v>215078</v>
      </c>
      <c r="B15" s="3" t="s">
        <v>226</v>
      </c>
      <c r="C15" s="11">
        <v>0</v>
      </c>
      <c r="D15" s="8">
        <v>0</v>
      </c>
      <c r="E15" s="8">
        <f t="shared" si="1"/>
        <v>0</v>
      </c>
      <c r="F15" s="11">
        <v>0</v>
      </c>
      <c r="G15" s="8">
        <v>30040</v>
      </c>
      <c r="H15" s="8">
        <f t="shared" si="0"/>
        <v>30040</v>
      </c>
    </row>
    <row r="16" spans="1:8" x14ac:dyDescent="0.15">
      <c r="A16" s="1">
        <v>215079</v>
      </c>
      <c r="B16" s="3" t="s">
        <v>146</v>
      </c>
      <c r="C16" s="11">
        <v>0</v>
      </c>
      <c r="D16" s="8">
        <v>0</v>
      </c>
      <c r="E16" s="8">
        <f t="shared" si="1"/>
        <v>0</v>
      </c>
      <c r="F16" s="11">
        <v>0</v>
      </c>
      <c r="G16" s="8">
        <v>15643</v>
      </c>
      <c r="H16" s="11">
        <f t="shared" si="0"/>
        <v>15643</v>
      </c>
    </row>
    <row r="17" spans="1:8" x14ac:dyDescent="0.15">
      <c r="A17" s="1">
        <v>215095</v>
      </c>
      <c r="B17" s="3" t="s">
        <v>227</v>
      </c>
      <c r="C17" s="11">
        <v>0</v>
      </c>
      <c r="D17" s="8">
        <v>0</v>
      </c>
      <c r="E17" s="8">
        <f t="shared" si="1"/>
        <v>0</v>
      </c>
      <c r="F17" s="11">
        <v>0</v>
      </c>
      <c r="G17" s="8">
        <v>17029</v>
      </c>
      <c r="H17" s="11">
        <f t="shared" si="0"/>
        <v>17029</v>
      </c>
    </row>
    <row r="18" spans="1:8" x14ac:dyDescent="0.15">
      <c r="A18" s="1">
        <v>215183</v>
      </c>
      <c r="B18" s="3" t="s">
        <v>191</v>
      </c>
      <c r="C18" s="11">
        <v>0</v>
      </c>
      <c r="D18" s="8">
        <v>0</v>
      </c>
      <c r="E18" s="8">
        <f t="shared" si="1"/>
        <v>0</v>
      </c>
      <c r="F18" s="11">
        <v>0</v>
      </c>
      <c r="G18" s="8">
        <v>30000</v>
      </c>
      <c r="H18" s="11">
        <f t="shared" si="0"/>
        <v>30000</v>
      </c>
    </row>
    <row r="19" spans="1:8" x14ac:dyDescent="0.15">
      <c r="A19" s="1">
        <v>216010</v>
      </c>
      <c r="B19" s="3" t="s">
        <v>174</v>
      </c>
      <c r="C19" s="11">
        <v>0</v>
      </c>
      <c r="D19" s="8">
        <v>0</v>
      </c>
      <c r="E19" s="8">
        <f t="shared" si="1"/>
        <v>0</v>
      </c>
      <c r="F19" s="11">
        <v>0</v>
      </c>
      <c r="G19" s="8">
        <v>20000</v>
      </c>
      <c r="H19" s="8">
        <f t="shared" si="0"/>
        <v>20000</v>
      </c>
    </row>
    <row r="20" spans="1:8" x14ac:dyDescent="0.15">
      <c r="A20" s="1">
        <v>216013</v>
      </c>
      <c r="B20" s="3" t="s">
        <v>36</v>
      </c>
      <c r="C20" s="8">
        <v>100897.59</v>
      </c>
      <c r="D20" s="8">
        <v>57262.49</v>
      </c>
      <c r="E20" s="8">
        <f t="shared" si="1"/>
        <v>52192.826399999998</v>
      </c>
      <c r="F20" s="8">
        <v>0</v>
      </c>
      <c r="G20" s="8">
        <v>12813.5</v>
      </c>
      <c r="H20" s="8">
        <f t="shared" si="0"/>
        <v>223166.40639999998</v>
      </c>
    </row>
    <row r="21" spans="1:8" x14ac:dyDescent="0.15">
      <c r="A21" s="1">
        <v>216022</v>
      </c>
      <c r="B21" s="3" t="s">
        <v>144</v>
      </c>
      <c r="C21" s="11">
        <v>0</v>
      </c>
      <c r="D21" s="8">
        <v>70907.210000000006</v>
      </c>
      <c r="E21" s="8">
        <f t="shared" si="1"/>
        <v>23399.379300000004</v>
      </c>
      <c r="F21" s="11">
        <v>0</v>
      </c>
      <c r="G21" s="8">
        <v>3000</v>
      </c>
      <c r="H21" s="11">
        <f t="shared" si="0"/>
        <v>97306.589300000007</v>
      </c>
    </row>
    <row r="22" spans="1:8" x14ac:dyDescent="0.15">
      <c r="A22" s="1">
        <v>216023</v>
      </c>
      <c r="B22" s="3" t="s">
        <v>145</v>
      </c>
      <c r="C22" s="11">
        <v>0</v>
      </c>
      <c r="D22" s="11">
        <v>0</v>
      </c>
      <c r="E22" s="8">
        <f t="shared" si="1"/>
        <v>0</v>
      </c>
      <c r="F22" s="11">
        <v>0</v>
      </c>
      <c r="G22" s="8">
        <v>6500</v>
      </c>
      <c r="H22" s="8">
        <f t="shared" si="0"/>
        <v>6500</v>
      </c>
    </row>
    <row r="23" spans="1:8" x14ac:dyDescent="0.15">
      <c r="A23" s="1">
        <v>216026</v>
      </c>
      <c r="B23" s="3" t="s">
        <v>243</v>
      </c>
      <c r="C23" s="11">
        <v>22727</v>
      </c>
      <c r="D23" s="11">
        <v>0</v>
      </c>
      <c r="E23" s="8">
        <f t="shared" si="1"/>
        <v>7499.9100000000008</v>
      </c>
      <c r="F23" s="11">
        <v>0</v>
      </c>
      <c r="G23" s="8">
        <v>0</v>
      </c>
      <c r="H23" s="8">
        <f t="shared" si="0"/>
        <v>30226.91</v>
      </c>
    </row>
    <row r="24" spans="1:8" x14ac:dyDescent="0.15">
      <c r="A24" s="1">
        <v>216026</v>
      </c>
      <c r="B24" s="3" t="s">
        <v>244</v>
      </c>
      <c r="C24" s="11">
        <v>6670</v>
      </c>
      <c r="D24" s="11">
        <v>0</v>
      </c>
      <c r="E24" s="8">
        <f t="shared" si="1"/>
        <v>2201.1</v>
      </c>
      <c r="F24" s="11">
        <v>0</v>
      </c>
      <c r="G24" s="8">
        <v>6730</v>
      </c>
      <c r="H24" s="8">
        <f t="shared" si="0"/>
        <v>15601.1</v>
      </c>
    </row>
    <row r="25" spans="1:8" x14ac:dyDescent="0.15">
      <c r="A25" s="1">
        <v>216095</v>
      </c>
      <c r="B25" s="3" t="s">
        <v>256</v>
      </c>
      <c r="C25" s="11">
        <v>0</v>
      </c>
      <c r="D25" s="11">
        <v>0</v>
      </c>
      <c r="E25" s="8">
        <f t="shared" si="1"/>
        <v>0</v>
      </c>
      <c r="F25" s="11">
        <v>0</v>
      </c>
      <c r="G25" s="8">
        <v>11412</v>
      </c>
      <c r="H25" s="11">
        <f t="shared" si="0"/>
        <v>11412</v>
      </c>
    </row>
    <row r="26" spans="1:8" x14ac:dyDescent="0.15">
      <c r="C26" s="11"/>
      <c r="D26" s="11"/>
      <c r="E26" s="11"/>
      <c r="F26" s="11"/>
      <c r="G26" s="11"/>
      <c r="H26" s="11"/>
    </row>
    <row r="27" spans="1:8" x14ac:dyDescent="0.15">
      <c r="B27" s="3" t="s">
        <v>2</v>
      </c>
      <c r="C27" s="12">
        <f t="shared" ref="C27:H27" si="2">SUM(C8:C26)</f>
        <v>130294.59</v>
      </c>
      <c r="D27" s="12">
        <f t="shared" si="2"/>
        <v>240061.14</v>
      </c>
      <c r="E27" s="12">
        <f t="shared" si="2"/>
        <v>122217.39090000001</v>
      </c>
      <c r="F27" s="12">
        <f t="shared" si="2"/>
        <v>20000</v>
      </c>
      <c r="G27" s="12">
        <f>SUM(G8:G25)</f>
        <v>282585</v>
      </c>
      <c r="H27" s="12">
        <f t="shared" si="2"/>
        <v>795158.12089999998</v>
      </c>
    </row>
    <row r="28" spans="1:8" x14ac:dyDescent="0.15">
      <c r="C28" s="8"/>
      <c r="D28" s="18"/>
      <c r="E28" s="18"/>
      <c r="F28" s="11"/>
      <c r="G28" s="11"/>
      <c r="H28" s="11"/>
    </row>
    <row r="29" spans="1:8" x14ac:dyDescent="0.15">
      <c r="B29" s="7" t="s">
        <v>18</v>
      </c>
      <c r="C29" s="11"/>
      <c r="D29" s="11"/>
      <c r="E29" s="11"/>
      <c r="F29" s="11"/>
      <c r="G29" s="17"/>
      <c r="H29" s="11"/>
    </row>
    <row r="30" spans="1:8" x14ac:dyDescent="0.15">
      <c r="A30" s="1">
        <v>210035</v>
      </c>
      <c r="B30" s="3" t="s">
        <v>203</v>
      </c>
      <c r="C30" s="8">
        <v>0</v>
      </c>
      <c r="D30" s="8">
        <v>0</v>
      </c>
      <c r="E30" s="8">
        <f>SUM(C30:D30)*0.33</f>
        <v>0</v>
      </c>
      <c r="F30" s="11">
        <v>0</v>
      </c>
      <c r="G30" s="11">
        <v>15903</v>
      </c>
      <c r="H30" s="8">
        <f t="shared" ref="H30:H55" si="3">+C30+D30+E30+F30+G30</f>
        <v>15903</v>
      </c>
    </row>
    <row r="31" spans="1:8" x14ac:dyDescent="0.15">
      <c r="A31" s="1">
        <v>210073</v>
      </c>
      <c r="B31" s="3" t="s">
        <v>345</v>
      </c>
      <c r="C31" s="8">
        <v>301970</v>
      </c>
      <c r="D31" s="8">
        <v>0</v>
      </c>
      <c r="E31" s="8">
        <f>SUM(C31:D31)*0.33</f>
        <v>99650.1</v>
      </c>
      <c r="F31" s="11">
        <v>0</v>
      </c>
      <c r="G31" s="11">
        <v>0</v>
      </c>
      <c r="H31" s="8">
        <f t="shared" si="3"/>
        <v>401620.1</v>
      </c>
    </row>
    <row r="32" spans="1:8" x14ac:dyDescent="0.15">
      <c r="A32" s="1">
        <v>210075</v>
      </c>
      <c r="B32" s="3" t="s">
        <v>259</v>
      </c>
      <c r="C32" s="8">
        <v>0</v>
      </c>
      <c r="D32" s="8">
        <v>0</v>
      </c>
      <c r="E32" s="8">
        <f>SUM(C32:D32)*0.33</f>
        <v>0</v>
      </c>
      <c r="F32" s="8">
        <v>0</v>
      </c>
      <c r="G32" s="11">
        <v>174839</v>
      </c>
      <c r="H32" s="8">
        <f t="shared" si="3"/>
        <v>174839</v>
      </c>
    </row>
    <row r="33" spans="1:8" x14ac:dyDescent="0.15">
      <c r="A33" s="1">
        <v>210076</v>
      </c>
      <c r="B33" s="3" t="s">
        <v>257</v>
      </c>
      <c r="C33" s="8">
        <v>0</v>
      </c>
      <c r="D33" s="8">
        <v>0</v>
      </c>
      <c r="E33" s="8">
        <f t="shared" ref="E33:E55" si="4">SUM(C33:D33)*0.33</f>
        <v>0</v>
      </c>
      <c r="F33" s="8">
        <v>0</v>
      </c>
      <c r="G33" s="11">
        <v>10029</v>
      </c>
      <c r="H33" s="8">
        <f t="shared" si="3"/>
        <v>10029</v>
      </c>
    </row>
    <row r="34" spans="1:8" x14ac:dyDescent="0.15">
      <c r="A34" s="1">
        <v>210314</v>
      </c>
      <c r="B34" s="3" t="s">
        <v>184</v>
      </c>
      <c r="C34" s="8">
        <v>0</v>
      </c>
      <c r="D34" s="8">
        <v>0</v>
      </c>
      <c r="E34" s="8">
        <f t="shared" si="4"/>
        <v>0</v>
      </c>
      <c r="F34" s="8">
        <v>0</v>
      </c>
      <c r="G34" s="11">
        <v>5000</v>
      </c>
      <c r="H34" s="8">
        <f t="shared" si="3"/>
        <v>5000</v>
      </c>
    </row>
    <row r="35" spans="1:8" x14ac:dyDescent="0.15">
      <c r="A35" s="1">
        <v>210316</v>
      </c>
      <c r="B35" s="3" t="s">
        <v>182</v>
      </c>
      <c r="C35" s="8">
        <v>0</v>
      </c>
      <c r="D35" s="8">
        <v>0</v>
      </c>
      <c r="E35" s="8">
        <f t="shared" si="4"/>
        <v>0</v>
      </c>
      <c r="F35" s="8">
        <v>0</v>
      </c>
      <c r="G35" s="11">
        <v>40000</v>
      </c>
      <c r="H35" s="8">
        <f t="shared" si="3"/>
        <v>40000</v>
      </c>
    </row>
    <row r="36" spans="1:8" x14ac:dyDescent="0.15">
      <c r="A36" s="1">
        <v>210320</v>
      </c>
      <c r="B36" s="3" t="s">
        <v>183</v>
      </c>
      <c r="C36" s="8">
        <v>84189</v>
      </c>
      <c r="D36" s="8">
        <v>191517.08</v>
      </c>
      <c r="E36" s="8">
        <f t="shared" si="4"/>
        <v>90983.006399999984</v>
      </c>
      <c r="F36" s="8">
        <v>0</v>
      </c>
      <c r="G36" s="11">
        <v>22750</v>
      </c>
      <c r="H36" s="8">
        <f t="shared" si="3"/>
        <v>389439.08639999991</v>
      </c>
    </row>
    <row r="37" spans="1:8" x14ac:dyDescent="0.15">
      <c r="A37" s="1">
        <v>210450</v>
      </c>
      <c r="B37" s="3" t="s">
        <v>39</v>
      </c>
      <c r="C37" s="8">
        <v>73433</v>
      </c>
      <c r="D37" s="8">
        <v>0</v>
      </c>
      <c r="E37" s="8">
        <f t="shared" si="4"/>
        <v>24232.89</v>
      </c>
      <c r="F37" s="8">
        <v>0</v>
      </c>
      <c r="G37" s="11">
        <v>2051</v>
      </c>
      <c r="H37" s="8">
        <f t="shared" si="3"/>
        <v>99716.89</v>
      </c>
    </row>
    <row r="38" spans="1:8" x14ac:dyDescent="0.15">
      <c r="A38" s="1">
        <v>213006</v>
      </c>
      <c r="B38" s="3" t="s">
        <v>40</v>
      </c>
      <c r="C38" s="8">
        <v>0</v>
      </c>
      <c r="D38" s="8">
        <v>0</v>
      </c>
      <c r="E38" s="8">
        <f t="shared" si="4"/>
        <v>0</v>
      </c>
      <c r="F38" s="8">
        <v>0</v>
      </c>
      <c r="G38" s="11">
        <v>23250</v>
      </c>
      <c r="H38" s="8">
        <f t="shared" si="3"/>
        <v>23250</v>
      </c>
    </row>
    <row r="39" spans="1:8" x14ac:dyDescent="0.15">
      <c r="A39" s="1">
        <v>213007</v>
      </c>
      <c r="B39" s="3" t="s">
        <v>41</v>
      </c>
      <c r="C39" s="8">
        <v>0</v>
      </c>
      <c r="D39" s="8">
        <v>0</v>
      </c>
      <c r="E39" s="8">
        <f t="shared" si="4"/>
        <v>0</v>
      </c>
      <c r="F39" s="8">
        <v>0</v>
      </c>
      <c r="G39" s="11">
        <v>6915</v>
      </c>
      <c r="H39" s="8">
        <f t="shared" si="3"/>
        <v>6915</v>
      </c>
    </row>
    <row r="40" spans="1:8" x14ac:dyDescent="0.15">
      <c r="A40" s="1">
        <v>214022</v>
      </c>
      <c r="B40" s="3" t="s">
        <v>258</v>
      </c>
      <c r="C40" s="8">
        <v>0</v>
      </c>
      <c r="D40" s="8">
        <v>0</v>
      </c>
      <c r="E40" s="8">
        <f t="shared" si="4"/>
        <v>0</v>
      </c>
      <c r="F40" s="8">
        <v>0</v>
      </c>
      <c r="G40" s="11">
        <v>75000</v>
      </c>
      <c r="H40" s="8">
        <f t="shared" si="3"/>
        <v>75000</v>
      </c>
    </row>
    <row r="41" spans="1:8" x14ac:dyDescent="0.15">
      <c r="A41" s="1">
        <v>215005</v>
      </c>
      <c r="B41" s="3" t="s">
        <v>42</v>
      </c>
      <c r="C41" s="8">
        <v>188191.51</v>
      </c>
      <c r="D41" s="8">
        <v>103397.45</v>
      </c>
      <c r="E41" s="8">
        <f t="shared" si="4"/>
        <v>96224.356800000009</v>
      </c>
      <c r="F41" s="8">
        <v>0</v>
      </c>
      <c r="G41" s="11">
        <v>20139</v>
      </c>
      <c r="H41" s="8">
        <f t="shared" si="3"/>
        <v>407952.31680000003</v>
      </c>
    </row>
    <row r="42" spans="1:8" x14ac:dyDescent="0.15">
      <c r="A42" s="1">
        <v>215007</v>
      </c>
      <c r="B42" s="3" t="s">
        <v>336</v>
      </c>
      <c r="C42" s="8">
        <v>11539</v>
      </c>
      <c r="D42" s="8">
        <v>5547</v>
      </c>
      <c r="E42" s="8">
        <f t="shared" si="4"/>
        <v>5638.38</v>
      </c>
      <c r="F42" s="8">
        <v>190000</v>
      </c>
      <c r="G42" s="11">
        <v>21950</v>
      </c>
      <c r="H42" s="8">
        <f t="shared" si="3"/>
        <v>234674.38</v>
      </c>
    </row>
    <row r="43" spans="1:8" x14ac:dyDescent="0.15">
      <c r="A43" s="1">
        <v>215016</v>
      </c>
      <c r="B43" s="3" t="s">
        <v>43</v>
      </c>
      <c r="C43" s="8">
        <v>4000</v>
      </c>
      <c r="D43" s="8">
        <v>0</v>
      </c>
      <c r="E43" s="8">
        <f t="shared" si="4"/>
        <v>1320</v>
      </c>
      <c r="F43" s="8">
        <v>0</v>
      </c>
      <c r="G43" s="11">
        <v>10790</v>
      </c>
      <c r="H43" s="8">
        <f t="shared" si="3"/>
        <v>16110</v>
      </c>
    </row>
    <row r="44" spans="1:8" x14ac:dyDescent="0.15">
      <c r="A44" s="1">
        <v>215033</v>
      </c>
      <c r="B44" s="3" t="s">
        <v>262</v>
      </c>
      <c r="C44" s="8">
        <v>0</v>
      </c>
      <c r="D44" s="8">
        <v>0</v>
      </c>
      <c r="E44" s="8">
        <f t="shared" si="4"/>
        <v>0</v>
      </c>
      <c r="F44" s="11">
        <v>0</v>
      </c>
      <c r="G44" s="11">
        <v>3300</v>
      </c>
      <c r="H44" s="11">
        <f t="shared" si="3"/>
        <v>3300</v>
      </c>
    </row>
    <row r="45" spans="1:8" x14ac:dyDescent="0.15">
      <c r="A45" s="1">
        <v>215038</v>
      </c>
      <c r="B45" s="3" t="s">
        <v>127</v>
      </c>
      <c r="C45" s="8">
        <v>0</v>
      </c>
      <c r="D45" s="8">
        <v>0</v>
      </c>
      <c r="E45" s="8">
        <f t="shared" si="4"/>
        <v>0</v>
      </c>
      <c r="F45" s="11">
        <v>0</v>
      </c>
      <c r="G45" s="11">
        <v>3188</v>
      </c>
      <c r="H45" s="11">
        <f t="shared" si="3"/>
        <v>3188</v>
      </c>
    </row>
    <row r="46" spans="1:8" x14ac:dyDescent="0.15">
      <c r="A46" s="1">
        <v>215039</v>
      </c>
      <c r="B46" s="3" t="s">
        <v>44</v>
      </c>
      <c r="C46" s="8">
        <v>42466</v>
      </c>
      <c r="D46" s="8">
        <v>22731.52</v>
      </c>
      <c r="E46" s="8">
        <f t="shared" si="4"/>
        <v>21515.181600000004</v>
      </c>
      <c r="F46" s="8">
        <v>0</v>
      </c>
      <c r="G46" s="11">
        <v>19328</v>
      </c>
      <c r="H46" s="8">
        <f t="shared" si="3"/>
        <v>106040.7016</v>
      </c>
    </row>
    <row r="47" spans="1:8" x14ac:dyDescent="0.15">
      <c r="A47" s="1">
        <v>215044</v>
      </c>
      <c r="B47" s="3" t="s">
        <v>349</v>
      </c>
      <c r="C47" s="8">
        <f>48806+120232.5</f>
        <v>169038.5</v>
      </c>
      <c r="D47" s="8">
        <v>32465.119999999999</v>
      </c>
      <c r="E47" s="8">
        <f t="shared" si="4"/>
        <v>66496.194600000003</v>
      </c>
      <c r="F47" s="8">
        <v>0</v>
      </c>
      <c r="G47" s="11">
        <v>13540</v>
      </c>
      <c r="H47" s="8">
        <f t="shared" si="3"/>
        <v>281539.81459999998</v>
      </c>
    </row>
    <row r="48" spans="1:8" x14ac:dyDescent="0.15">
      <c r="A48" s="1">
        <v>215045</v>
      </c>
      <c r="B48" s="3" t="s">
        <v>242</v>
      </c>
      <c r="C48" s="8">
        <v>150395.18</v>
      </c>
      <c r="D48" s="8">
        <v>0</v>
      </c>
      <c r="E48" s="8">
        <f t="shared" si="4"/>
        <v>49630.409399999997</v>
      </c>
      <c r="F48" s="8">
        <v>0</v>
      </c>
      <c r="G48" s="11">
        <v>5752</v>
      </c>
      <c r="H48" s="8">
        <f t="shared" si="3"/>
        <v>205777.5894</v>
      </c>
    </row>
    <row r="49" spans="1:8" x14ac:dyDescent="0.15">
      <c r="A49" s="1">
        <v>215203</v>
      </c>
      <c r="B49" s="3" t="s">
        <v>263</v>
      </c>
      <c r="C49" s="8">
        <v>0</v>
      </c>
      <c r="D49" s="8">
        <v>0</v>
      </c>
      <c r="E49" s="8">
        <f t="shared" si="4"/>
        <v>0</v>
      </c>
      <c r="F49" s="8">
        <v>0</v>
      </c>
      <c r="G49" s="11">
        <v>9562</v>
      </c>
      <c r="H49" s="8">
        <f t="shared" si="3"/>
        <v>9562</v>
      </c>
    </row>
    <row r="50" spans="1:8" x14ac:dyDescent="0.15">
      <c r="A50" s="1">
        <v>216070</v>
      </c>
      <c r="B50" s="3" t="s">
        <v>47</v>
      </c>
      <c r="C50" s="8">
        <v>177387</v>
      </c>
      <c r="D50" s="8">
        <v>33117.83</v>
      </c>
      <c r="E50" s="8">
        <f t="shared" si="4"/>
        <v>69466.593900000007</v>
      </c>
      <c r="F50" s="8">
        <v>0</v>
      </c>
      <c r="G50" s="11">
        <v>24617</v>
      </c>
      <c r="H50" s="8">
        <f t="shared" si="3"/>
        <v>304588.42390000005</v>
      </c>
    </row>
    <row r="51" spans="1:8" x14ac:dyDescent="0.15">
      <c r="A51" s="1">
        <v>216081</v>
      </c>
      <c r="B51" s="3" t="s">
        <v>266</v>
      </c>
      <c r="C51" s="8">
        <f>2565.79-2565.79</f>
        <v>0</v>
      </c>
      <c r="D51" s="8">
        <v>42352</v>
      </c>
      <c r="E51" s="8">
        <f t="shared" si="4"/>
        <v>13976.16</v>
      </c>
      <c r="F51" s="8">
        <v>0</v>
      </c>
      <c r="G51" s="11">
        <v>52770</v>
      </c>
      <c r="H51" s="8">
        <f t="shared" si="3"/>
        <v>109098.16</v>
      </c>
    </row>
    <row r="52" spans="1:8" x14ac:dyDescent="0.15">
      <c r="A52" s="1">
        <v>216900</v>
      </c>
      <c r="B52" s="3" t="s">
        <v>50</v>
      </c>
      <c r="C52" s="11">
        <v>0</v>
      </c>
      <c r="D52" s="11">
        <v>0</v>
      </c>
      <c r="E52" s="11">
        <f t="shared" si="4"/>
        <v>0</v>
      </c>
      <c r="F52" s="11">
        <v>0</v>
      </c>
      <c r="G52" s="11">
        <v>25384</v>
      </c>
      <c r="H52" s="8">
        <f t="shared" si="3"/>
        <v>25384</v>
      </c>
    </row>
    <row r="53" spans="1:8" x14ac:dyDescent="0.15">
      <c r="A53" s="1">
        <v>217028</v>
      </c>
      <c r="B53" s="3" t="s">
        <v>270</v>
      </c>
      <c r="C53" s="8">
        <v>0</v>
      </c>
      <c r="D53" s="11">
        <v>15042.35</v>
      </c>
      <c r="E53" s="8">
        <f t="shared" si="4"/>
        <v>4963.9755000000005</v>
      </c>
      <c r="F53" s="11">
        <v>0</v>
      </c>
      <c r="G53" s="11">
        <v>0</v>
      </c>
      <c r="H53" s="8">
        <f t="shared" si="3"/>
        <v>20006.325499999999</v>
      </c>
    </row>
    <row r="54" spans="1:8" x14ac:dyDescent="0.15">
      <c r="A54" s="1">
        <v>218003</v>
      </c>
      <c r="B54" s="3" t="s">
        <v>272</v>
      </c>
      <c r="C54" s="11">
        <v>59979</v>
      </c>
      <c r="D54" s="11">
        <v>0</v>
      </c>
      <c r="E54" s="8">
        <f t="shared" si="4"/>
        <v>19793.07</v>
      </c>
      <c r="F54" s="11">
        <v>0</v>
      </c>
      <c r="G54" s="11">
        <v>0</v>
      </c>
      <c r="H54" s="8">
        <f t="shared" si="3"/>
        <v>79772.070000000007</v>
      </c>
    </row>
    <row r="55" spans="1:8" x14ac:dyDescent="0.15">
      <c r="A55" s="1">
        <v>219033</v>
      </c>
      <c r="B55" s="3" t="s">
        <v>51</v>
      </c>
      <c r="C55" s="11">
        <v>20472.3</v>
      </c>
      <c r="D55" s="11">
        <v>0</v>
      </c>
      <c r="E55" s="8">
        <f t="shared" si="4"/>
        <v>6755.8590000000004</v>
      </c>
      <c r="F55" s="11">
        <v>0</v>
      </c>
      <c r="G55" s="11">
        <v>4650</v>
      </c>
      <c r="H55" s="8">
        <f t="shared" si="3"/>
        <v>31878.159</v>
      </c>
    </row>
    <row r="56" spans="1:8" x14ac:dyDescent="0.15">
      <c r="C56" s="11"/>
      <c r="D56" s="11"/>
      <c r="E56" s="8"/>
      <c r="F56" s="11"/>
      <c r="G56" s="11"/>
      <c r="H56" s="8"/>
    </row>
    <row r="57" spans="1:8" x14ac:dyDescent="0.15">
      <c r="B57" s="3" t="s">
        <v>17</v>
      </c>
      <c r="C57" s="12">
        <f t="shared" ref="C57:H57" si="5">SUM(C30:C55)</f>
        <v>1283060.49</v>
      </c>
      <c r="D57" s="12">
        <f t="shared" si="5"/>
        <v>446170.35</v>
      </c>
      <c r="E57" s="12">
        <f t="shared" si="5"/>
        <v>570646.17720000003</v>
      </c>
      <c r="F57" s="12">
        <f t="shared" si="5"/>
        <v>190000</v>
      </c>
      <c r="G57" s="12">
        <f t="shared" si="5"/>
        <v>590707</v>
      </c>
      <c r="H57" s="12">
        <f t="shared" si="5"/>
        <v>3080584.0171999997</v>
      </c>
    </row>
    <row r="58" spans="1:8" x14ac:dyDescent="0.15">
      <c r="C58" s="8"/>
      <c r="D58" s="11"/>
      <c r="E58" s="11"/>
      <c r="F58" s="11"/>
      <c r="G58" s="11"/>
      <c r="H58" s="11"/>
    </row>
    <row r="59" spans="1:8" x14ac:dyDescent="0.15">
      <c r="B59" s="7" t="s">
        <v>323</v>
      </c>
      <c r="C59" s="8"/>
      <c r="D59" s="11"/>
      <c r="E59" s="11"/>
      <c r="F59" s="11"/>
      <c r="G59" s="17"/>
      <c r="H59" s="11"/>
    </row>
    <row r="60" spans="1:8" x14ac:dyDescent="0.15">
      <c r="A60" s="1">
        <v>215020</v>
      </c>
      <c r="B60" s="3" t="s">
        <v>261</v>
      </c>
      <c r="C60" s="11">
        <v>0</v>
      </c>
      <c r="D60" s="11">
        <v>0</v>
      </c>
      <c r="E60" s="8">
        <f>SUM(C60:D60)*0.33</f>
        <v>0</v>
      </c>
      <c r="F60" s="11">
        <v>0</v>
      </c>
      <c r="G60" s="11">
        <v>1720</v>
      </c>
      <c r="H60" s="8">
        <f>+C60+D60+E60+F60+G60</f>
        <v>1720</v>
      </c>
    </row>
    <row r="61" spans="1:8" x14ac:dyDescent="0.15">
      <c r="A61" s="1">
        <v>216102</v>
      </c>
      <c r="B61" s="3" t="s">
        <v>267</v>
      </c>
      <c r="C61" s="11">
        <v>0</v>
      </c>
      <c r="D61" s="11">
        <v>0</v>
      </c>
      <c r="E61" s="8">
        <f>SUM(C61:D61)*0.33</f>
        <v>0</v>
      </c>
      <c r="F61" s="11">
        <v>0</v>
      </c>
      <c r="G61" s="11">
        <v>9303</v>
      </c>
      <c r="H61" s="8">
        <f>+C61+D61+E61+F61+G61</f>
        <v>9303</v>
      </c>
    </row>
    <row r="62" spans="1:8" x14ac:dyDescent="0.15">
      <c r="A62" s="1">
        <v>217029</v>
      </c>
      <c r="B62" s="3" t="s">
        <v>238</v>
      </c>
      <c r="C62" s="11">
        <f>119850+47264</f>
        <v>167114</v>
      </c>
      <c r="D62" s="8">
        <v>46386.9</v>
      </c>
      <c r="E62" s="8">
        <f>SUM(C62:D62)*0.33</f>
        <v>70455.297000000006</v>
      </c>
      <c r="F62" s="11">
        <v>0</v>
      </c>
      <c r="G62" s="11">
        <v>22233</v>
      </c>
      <c r="H62" s="8">
        <f>+C62+D62+E62+F62+G62</f>
        <v>306189.19699999999</v>
      </c>
    </row>
    <row r="63" spans="1:8" x14ac:dyDescent="0.15">
      <c r="A63" s="1">
        <v>217100</v>
      </c>
      <c r="B63" s="3" t="s">
        <v>271</v>
      </c>
      <c r="C63" s="11">
        <v>45274</v>
      </c>
      <c r="D63" s="11">
        <v>0</v>
      </c>
      <c r="E63" s="8">
        <f>SUM(C63:D63)*0.33</f>
        <v>14940.42</v>
      </c>
      <c r="F63" s="11">
        <v>0</v>
      </c>
      <c r="G63" s="11">
        <v>0</v>
      </c>
      <c r="H63" s="8">
        <f>+C63+D63+E63+F63+G63</f>
        <v>60214.42</v>
      </c>
    </row>
    <row r="64" spans="1:8" x14ac:dyDescent="0.15">
      <c r="C64" s="8"/>
      <c r="D64" s="11"/>
      <c r="E64" s="11"/>
      <c r="F64" s="11"/>
      <c r="G64" s="11"/>
      <c r="H64" s="11"/>
    </row>
    <row r="65" spans="1:8" x14ac:dyDescent="0.15">
      <c r="B65" s="3" t="s">
        <v>324</v>
      </c>
      <c r="C65" s="12">
        <f>SUM(C60:C64)</f>
        <v>212388</v>
      </c>
      <c r="D65" s="12">
        <f t="shared" ref="D65:H65" si="6">SUM(D60:D64)</f>
        <v>46386.9</v>
      </c>
      <c r="E65" s="12">
        <f t="shared" si="6"/>
        <v>85395.717000000004</v>
      </c>
      <c r="F65" s="12">
        <f t="shared" si="6"/>
        <v>0</v>
      </c>
      <c r="G65" s="12">
        <f t="shared" si="6"/>
        <v>33256</v>
      </c>
      <c r="H65" s="12">
        <f t="shared" si="6"/>
        <v>377426.61699999997</v>
      </c>
    </row>
    <row r="66" spans="1:8" x14ac:dyDescent="0.15">
      <c r="C66" s="8"/>
      <c r="D66" s="11"/>
      <c r="E66" s="11"/>
      <c r="F66" s="11"/>
      <c r="G66" s="11"/>
      <c r="H66" s="11"/>
    </row>
    <row r="67" spans="1:8" x14ac:dyDescent="0.15">
      <c r="B67" s="7" t="s">
        <v>326</v>
      </c>
      <c r="C67" s="8"/>
      <c r="D67" s="11"/>
      <c r="E67" s="11"/>
      <c r="F67" s="11"/>
      <c r="G67" s="17"/>
      <c r="H67" s="11"/>
    </row>
    <row r="68" spans="1:8" x14ac:dyDescent="0.15">
      <c r="A68" s="1">
        <v>216024</v>
      </c>
      <c r="B68" s="3" t="s">
        <v>45</v>
      </c>
      <c r="C68" s="11">
        <v>0</v>
      </c>
      <c r="D68" s="11">
        <v>0</v>
      </c>
      <c r="E68" s="8">
        <f t="shared" ref="E68:E75" si="7">SUM(C68:D68)*0.33</f>
        <v>0</v>
      </c>
      <c r="F68" s="11">
        <v>0</v>
      </c>
      <c r="G68" s="11">
        <v>4650</v>
      </c>
      <c r="H68" s="8">
        <f t="shared" ref="H68:H75" si="8">+C68+D68+E68+F68+G68</f>
        <v>4650</v>
      </c>
    </row>
    <row r="69" spans="1:8" x14ac:dyDescent="0.15">
      <c r="A69" s="1">
        <v>216055</v>
      </c>
      <c r="B69" s="3" t="s">
        <v>46</v>
      </c>
      <c r="C69" s="11">
        <f>306704+32480</f>
        <v>339184</v>
      </c>
      <c r="D69" s="8">
        <v>190238</v>
      </c>
      <c r="E69" s="8">
        <f t="shared" si="7"/>
        <v>174709.26</v>
      </c>
      <c r="F69" s="11">
        <v>0</v>
      </c>
      <c r="G69" s="11">
        <v>51958</v>
      </c>
      <c r="H69" s="8">
        <f t="shared" si="8"/>
        <v>756089.26</v>
      </c>
    </row>
    <row r="70" spans="1:8" x14ac:dyDescent="0.15">
      <c r="A70" s="1">
        <v>216076</v>
      </c>
      <c r="B70" s="3" t="s">
        <v>265</v>
      </c>
      <c r="C70" s="11">
        <v>0</v>
      </c>
      <c r="D70" s="8">
        <v>0</v>
      </c>
      <c r="E70" s="8">
        <f t="shared" si="7"/>
        <v>0</v>
      </c>
      <c r="F70" s="11">
        <v>0</v>
      </c>
      <c r="G70" s="11">
        <v>23715</v>
      </c>
      <c r="H70" s="8">
        <f t="shared" si="8"/>
        <v>23715</v>
      </c>
    </row>
    <row r="71" spans="1:8" x14ac:dyDescent="0.15">
      <c r="A71" s="1">
        <v>216101</v>
      </c>
      <c r="B71" s="3" t="s">
        <v>48</v>
      </c>
      <c r="C71" s="11">
        <v>0</v>
      </c>
      <c r="D71" s="8">
        <v>0</v>
      </c>
      <c r="E71" s="8">
        <f t="shared" si="7"/>
        <v>0</v>
      </c>
      <c r="F71" s="11">
        <v>0</v>
      </c>
      <c r="G71" s="11">
        <v>13950</v>
      </c>
      <c r="H71" s="8">
        <f t="shared" si="8"/>
        <v>13950</v>
      </c>
    </row>
    <row r="72" spans="1:8" x14ac:dyDescent="0.15">
      <c r="A72" s="1">
        <v>216103</v>
      </c>
      <c r="B72" s="3" t="s">
        <v>49</v>
      </c>
      <c r="C72" s="11">
        <v>0</v>
      </c>
      <c r="D72" s="8">
        <v>0</v>
      </c>
      <c r="E72" s="8">
        <f t="shared" si="7"/>
        <v>0</v>
      </c>
      <c r="F72" s="11">
        <v>0</v>
      </c>
      <c r="G72" s="11">
        <v>4650</v>
      </c>
      <c r="H72" s="8">
        <f t="shared" si="8"/>
        <v>4650</v>
      </c>
    </row>
    <row r="73" spans="1:8" x14ac:dyDescent="0.15">
      <c r="A73" s="1">
        <v>216104</v>
      </c>
      <c r="B73" s="3" t="s">
        <v>176</v>
      </c>
      <c r="C73" s="11">
        <v>0</v>
      </c>
      <c r="D73" s="8">
        <v>75650</v>
      </c>
      <c r="E73" s="8">
        <f t="shared" si="7"/>
        <v>24964.5</v>
      </c>
      <c r="F73" s="11">
        <v>0</v>
      </c>
      <c r="G73" s="11">
        <v>74606</v>
      </c>
      <c r="H73" s="8">
        <f t="shared" si="8"/>
        <v>175220.5</v>
      </c>
    </row>
    <row r="74" spans="1:8" x14ac:dyDescent="0.15">
      <c r="A74" s="1">
        <v>216107</v>
      </c>
      <c r="B74" s="3" t="s">
        <v>312</v>
      </c>
      <c r="C74" s="11">
        <v>0</v>
      </c>
      <c r="D74" s="8">
        <v>0</v>
      </c>
      <c r="E74" s="8">
        <f t="shared" si="7"/>
        <v>0</v>
      </c>
      <c r="F74" s="11">
        <v>0</v>
      </c>
      <c r="G74" s="11">
        <v>80521</v>
      </c>
      <c r="H74" s="8">
        <f t="shared" si="8"/>
        <v>80521</v>
      </c>
    </row>
    <row r="75" spans="1:8" x14ac:dyDescent="0.15">
      <c r="A75" s="1">
        <v>216109</v>
      </c>
      <c r="B75" s="3" t="s">
        <v>329</v>
      </c>
      <c r="C75" s="11">
        <f>18797+300</f>
        <v>19097</v>
      </c>
      <c r="D75" s="8">
        <v>0</v>
      </c>
      <c r="E75" s="8">
        <f t="shared" si="7"/>
        <v>6302.01</v>
      </c>
      <c r="F75" s="11">
        <v>0</v>
      </c>
      <c r="G75" s="11">
        <v>108320</v>
      </c>
      <c r="H75" s="8">
        <f t="shared" si="8"/>
        <v>133719.01</v>
      </c>
    </row>
    <row r="76" spans="1:8" x14ac:dyDescent="0.15">
      <c r="C76" s="8"/>
      <c r="D76" s="11"/>
      <c r="E76" s="11"/>
      <c r="F76" s="11"/>
      <c r="G76" s="11"/>
      <c r="H76" s="11"/>
    </row>
    <row r="77" spans="1:8" x14ac:dyDescent="0.15">
      <c r="B77" s="3" t="s">
        <v>327</v>
      </c>
      <c r="C77" s="12">
        <f t="shared" ref="C77:H77" si="9">SUM(C68:C76)</f>
        <v>358281</v>
      </c>
      <c r="D77" s="12">
        <f t="shared" si="9"/>
        <v>265888</v>
      </c>
      <c r="E77" s="12">
        <f t="shared" si="9"/>
        <v>205975.77000000002</v>
      </c>
      <c r="F77" s="12">
        <f t="shared" si="9"/>
        <v>0</v>
      </c>
      <c r="G77" s="12">
        <f t="shared" si="9"/>
        <v>362370</v>
      </c>
      <c r="H77" s="12">
        <f t="shared" si="9"/>
        <v>1192514.77</v>
      </c>
    </row>
    <row r="78" spans="1:8" x14ac:dyDescent="0.15">
      <c r="C78" s="8"/>
      <c r="D78" s="11"/>
      <c r="E78" s="11"/>
      <c r="F78" s="11"/>
      <c r="G78" s="11"/>
      <c r="H78" s="11"/>
    </row>
    <row r="79" spans="1:8" x14ac:dyDescent="0.15">
      <c r="B79" s="7" t="s">
        <v>37</v>
      </c>
      <c r="C79" s="8"/>
      <c r="D79" s="11"/>
      <c r="E79" s="11"/>
      <c r="F79" s="11"/>
      <c r="G79" s="17"/>
      <c r="H79" s="11"/>
    </row>
    <row r="80" spans="1:8" x14ac:dyDescent="0.15">
      <c r="A80" s="1">
        <v>210301</v>
      </c>
      <c r="B80" s="3" t="s">
        <v>37</v>
      </c>
      <c r="C80" s="8">
        <v>0</v>
      </c>
      <c r="D80" s="8">
        <v>49671</v>
      </c>
      <c r="E80" s="8">
        <f>SUM(C80:D80)*0.33</f>
        <v>16391.43</v>
      </c>
      <c r="F80" s="8">
        <v>0</v>
      </c>
      <c r="G80" s="11">
        <v>10363</v>
      </c>
      <c r="H80" s="8">
        <f>+C80+D80+E80+F80+G80</f>
        <v>76425.429999999993</v>
      </c>
    </row>
    <row r="81" spans="1:8" x14ac:dyDescent="0.15">
      <c r="A81" s="1">
        <v>210301</v>
      </c>
      <c r="B81" s="3" t="s">
        <v>38</v>
      </c>
      <c r="C81" s="8">
        <f>290000+10000-18000-30000</f>
        <v>252000</v>
      </c>
      <c r="D81" s="8">
        <v>0</v>
      </c>
      <c r="E81" s="8">
        <f>SUM(C81:D81)*0.33</f>
        <v>83160</v>
      </c>
      <c r="F81" s="8">
        <v>0</v>
      </c>
      <c r="G81" s="11">
        <v>0</v>
      </c>
      <c r="H81" s="8">
        <f>+C81+D81+E81+F81+G81</f>
        <v>335160</v>
      </c>
    </row>
    <row r="82" spans="1:8" x14ac:dyDescent="0.15">
      <c r="A82" s="1">
        <v>215014</v>
      </c>
      <c r="B82" s="3" t="s">
        <v>260</v>
      </c>
      <c r="C82" s="8">
        <v>0</v>
      </c>
      <c r="D82" s="8">
        <v>0</v>
      </c>
      <c r="E82" s="8">
        <f>SUM(C82:D82)*0.33</f>
        <v>0</v>
      </c>
      <c r="F82" s="8">
        <v>0</v>
      </c>
      <c r="G82" s="11">
        <v>208596</v>
      </c>
      <c r="H82" s="8">
        <f>+C82+D82+E82+F82+G82</f>
        <v>208596</v>
      </c>
    </row>
    <row r="83" spans="1:8" x14ac:dyDescent="0.15">
      <c r="C83" s="8"/>
      <c r="D83" s="11"/>
      <c r="E83" s="11"/>
      <c r="F83" s="11"/>
      <c r="G83" s="11"/>
      <c r="H83" s="11"/>
    </row>
    <row r="84" spans="1:8" x14ac:dyDescent="0.15">
      <c r="B84" s="3" t="s">
        <v>328</v>
      </c>
      <c r="C84" s="12">
        <f>SUM(C80:C83)</f>
        <v>252000</v>
      </c>
      <c r="D84" s="12">
        <f t="shared" ref="D84:H84" si="10">SUM(D80:D83)</f>
        <v>49671</v>
      </c>
      <c r="E84" s="12">
        <f t="shared" si="10"/>
        <v>99551.43</v>
      </c>
      <c r="F84" s="12">
        <f t="shared" si="10"/>
        <v>0</v>
      </c>
      <c r="G84" s="12">
        <f t="shared" si="10"/>
        <v>218959</v>
      </c>
      <c r="H84" s="12">
        <f t="shared" si="10"/>
        <v>620181.42999999993</v>
      </c>
    </row>
    <row r="85" spans="1:8" x14ac:dyDescent="0.15">
      <c r="C85" s="8"/>
      <c r="D85" s="11"/>
      <c r="E85" s="11"/>
      <c r="F85" s="11"/>
      <c r="G85" s="11"/>
      <c r="H85" s="11"/>
    </row>
    <row r="86" spans="1:8" x14ac:dyDescent="0.15">
      <c r="B86" s="7" t="s">
        <v>27</v>
      </c>
      <c r="C86" s="8"/>
      <c r="D86" s="11"/>
      <c r="E86" s="11"/>
      <c r="F86" s="11"/>
      <c r="G86" s="17"/>
      <c r="H86" s="11"/>
    </row>
    <row r="87" spans="1:8" x14ac:dyDescent="0.15">
      <c r="A87" s="1">
        <v>212004</v>
      </c>
      <c r="B87" s="3" t="s">
        <v>52</v>
      </c>
      <c r="C87" s="8">
        <v>701654.09</v>
      </c>
      <c r="D87" s="8">
        <v>256311.14</v>
      </c>
      <c r="E87" s="8">
        <f>SUM(C87:D87)*0.33</f>
        <v>316128.52590000001</v>
      </c>
      <c r="F87" s="8">
        <v>0</v>
      </c>
      <c r="G87" s="11">
        <v>364794</v>
      </c>
      <c r="H87" s="11">
        <f>+C87+D87+E87+F87+G87</f>
        <v>1638887.7559</v>
      </c>
    </row>
    <row r="88" spans="1:8" x14ac:dyDescent="0.15">
      <c r="A88" s="1">
        <v>212004</v>
      </c>
      <c r="B88" s="3" t="s">
        <v>53</v>
      </c>
      <c r="C88" s="8">
        <v>0</v>
      </c>
      <c r="D88" s="8">
        <v>0</v>
      </c>
      <c r="E88" s="8">
        <f>SUM(C88:D88)*0.33</f>
        <v>0</v>
      </c>
      <c r="F88" s="11">
        <v>0</v>
      </c>
      <c r="G88" s="11">
        <v>559505</v>
      </c>
      <c r="H88" s="11">
        <f>+C88+D88+E88+F88+G88</f>
        <v>559505</v>
      </c>
    </row>
    <row r="89" spans="1:8" x14ac:dyDescent="0.15">
      <c r="A89" s="1">
        <v>212005</v>
      </c>
      <c r="B89" s="3" t="s">
        <v>54</v>
      </c>
      <c r="C89" s="8">
        <f>78213-78213+73950</f>
        <v>73950</v>
      </c>
      <c r="D89" s="8">
        <v>49867</v>
      </c>
      <c r="E89" s="8">
        <f>SUM(C89:D89)*0.33</f>
        <v>40859.61</v>
      </c>
      <c r="F89" s="11">
        <v>0</v>
      </c>
      <c r="G89" s="11">
        <v>4000</v>
      </c>
      <c r="H89" s="11">
        <f>+C89+D89+E89+F89+G89</f>
        <v>168676.61</v>
      </c>
    </row>
    <row r="90" spans="1:8" x14ac:dyDescent="0.15">
      <c r="A90" s="1">
        <v>212008</v>
      </c>
      <c r="B90" s="3" t="s">
        <v>273</v>
      </c>
      <c r="C90" s="11">
        <v>0</v>
      </c>
      <c r="D90" s="11">
        <v>0</v>
      </c>
      <c r="E90" s="8">
        <f>SUM(C90:D90)*0.33</f>
        <v>0</v>
      </c>
      <c r="F90" s="11">
        <v>0</v>
      </c>
      <c r="G90" s="11">
        <v>4000</v>
      </c>
      <c r="H90" s="11">
        <f>+C90+D90+E90+F90+G90</f>
        <v>4000</v>
      </c>
    </row>
    <row r="91" spans="1:8" x14ac:dyDescent="0.15">
      <c r="C91" s="8"/>
      <c r="D91" s="11"/>
      <c r="E91" s="11"/>
      <c r="F91" s="11"/>
      <c r="G91" s="11"/>
      <c r="H91" s="11"/>
    </row>
    <row r="92" spans="1:8" x14ac:dyDescent="0.15">
      <c r="B92" s="3" t="s">
        <v>28</v>
      </c>
      <c r="C92" s="12">
        <f>SUM(C87:C91)</f>
        <v>775604.09</v>
      </c>
      <c r="D92" s="12">
        <f>SUM(D87:D91)</f>
        <v>306178.14</v>
      </c>
      <c r="E92" s="12">
        <f>SUM(E87:E91)</f>
        <v>356988.13589999999</v>
      </c>
      <c r="F92" s="12">
        <f>SUM(F87:F91)</f>
        <v>0</v>
      </c>
      <c r="G92" s="12">
        <f>SUM(G87:G90)</f>
        <v>932299</v>
      </c>
      <c r="H92" s="12">
        <f>SUM(H87:H90)</f>
        <v>2371069.3659000001</v>
      </c>
    </row>
    <row r="93" spans="1:8" x14ac:dyDescent="0.15">
      <c r="C93" s="8"/>
      <c r="D93" s="11"/>
      <c r="E93" s="11"/>
      <c r="F93" s="11"/>
      <c r="G93" s="11"/>
      <c r="H93" s="11"/>
    </row>
    <row r="94" spans="1:8" x14ac:dyDescent="0.15">
      <c r="B94" s="7" t="s">
        <v>5</v>
      </c>
      <c r="C94" s="8"/>
      <c r="D94" s="11"/>
      <c r="E94" s="11"/>
      <c r="F94" s="11"/>
      <c r="G94" s="17"/>
      <c r="H94" s="11"/>
    </row>
    <row r="95" spans="1:8" x14ac:dyDescent="0.15">
      <c r="A95" s="1">
        <v>210009</v>
      </c>
      <c r="B95" s="3" t="s">
        <v>55</v>
      </c>
      <c r="C95" s="8">
        <v>1779965.12</v>
      </c>
      <c r="D95" s="8">
        <v>34886.230000000003</v>
      </c>
      <c r="E95" s="8">
        <f>SUM(C95:D95)*0.33</f>
        <v>598900.94550000003</v>
      </c>
      <c r="F95" s="11">
        <v>0</v>
      </c>
      <c r="G95" s="11">
        <v>17157.900000000001</v>
      </c>
      <c r="H95" s="11">
        <f t="shared" ref="H95:H105" si="11">+C95+D95+E95+F95+G95</f>
        <v>2430910.1954999999</v>
      </c>
    </row>
    <row r="96" spans="1:8" x14ac:dyDescent="0.15">
      <c r="A96" s="1">
        <v>210010</v>
      </c>
      <c r="B96" s="3" t="s">
        <v>189</v>
      </c>
      <c r="C96" s="8">
        <v>0</v>
      </c>
      <c r="D96" s="8">
        <v>0</v>
      </c>
      <c r="E96" s="8">
        <f t="shared" ref="E96:E105" si="12">SUM(C96:D96)*0.33</f>
        <v>0</v>
      </c>
      <c r="F96" s="11">
        <v>0</v>
      </c>
      <c r="G96" s="11">
        <v>2846</v>
      </c>
      <c r="H96" s="11">
        <f t="shared" si="11"/>
        <v>2846</v>
      </c>
    </row>
    <row r="97" spans="1:8" x14ac:dyDescent="0.15">
      <c r="A97" s="1">
        <v>210020</v>
      </c>
      <c r="B97" s="3" t="s">
        <v>56</v>
      </c>
      <c r="C97" s="8">
        <v>619390.32999999996</v>
      </c>
      <c r="D97" s="8">
        <v>14638.46</v>
      </c>
      <c r="E97" s="8">
        <f t="shared" si="12"/>
        <v>209229.50069999998</v>
      </c>
      <c r="F97" s="11">
        <v>0</v>
      </c>
      <c r="G97" s="11">
        <v>6359.04</v>
      </c>
      <c r="H97" s="11">
        <f t="shared" si="11"/>
        <v>849617.33069999993</v>
      </c>
    </row>
    <row r="98" spans="1:8" x14ac:dyDescent="0.15">
      <c r="A98" s="1">
        <v>210030</v>
      </c>
      <c r="B98" s="3" t="s">
        <v>57</v>
      </c>
      <c r="C98" s="8">
        <v>810574.7</v>
      </c>
      <c r="D98" s="8">
        <v>17483.46</v>
      </c>
      <c r="E98" s="8">
        <f t="shared" si="12"/>
        <v>273259.19279999996</v>
      </c>
      <c r="F98" s="11">
        <v>0</v>
      </c>
      <c r="G98" s="11">
        <v>6674.86</v>
      </c>
      <c r="H98" s="11">
        <f t="shared" si="11"/>
        <v>1107992.2128000001</v>
      </c>
    </row>
    <row r="99" spans="1:8" x14ac:dyDescent="0.15">
      <c r="A99" s="1">
        <v>210044</v>
      </c>
      <c r="B99" s="3" t="s">
        <v>58</v>
      </c>
      <c r="C99" s="8">
        <v>483701.38</v>
      </c>
      <c r="D99" s="8">
        <v>7210</v>
      </c>
      <c r="E99" s="8">
        <f t="shared" si="12"/>
        <v>162000.75540000002</v>
      </c>
      <c r="F99" s="11">
        <v>0</v>
      </c>
      <c r="G99" s="11">
        <v>3491.48</v>
      </c>
      <c r="H99" s="11">
        <f t="shared" si="11"/>
        <v>656403.61540000001</v>
      </c>
    </row>
    <row r="100" spans="1:8" x14ac:dyDescent="0.15">
      <c r="A100" s="1">
        <v>210208</v>
      </c>
      <c r="B100" s="3" t="s">
        <v>59</v>
      </c>
      <c r="C100" s="8">
        <v>709618.65</v>
      </c>
      <c r="D100" s="8">
        <v>17483.46</v>
      </c>
      <c r="E100" s="8">
        <f t="shared" si="12"/>
        <v>239943.69630000001</v>
      </c>
      <c r="F100" s="11">
        <v>0</v>
      </c>
      <c r="G100" s="11">
        <v>6270.29</v>
      </c>
      <c r="H100" s="11">
        <f t="shared" si="11"/>
        <v>973316.09630000009</v>
      </c>
    </row>
    <row r="101" spans="1:8" x14ac:dyDescent="0.15">
      <c r="A101" s="1">
        <v>210210</v>
      </c>
      <c r="B101" s="3" t="s">
        <v>60</v>
      </c>
      <c r="C101" s="8">
        <f>136935.5-9022</f>
        <v>127913.5</v>
      </c>
      <c r="D101" s="8">
        <v>0</v>
      </c>
      <c r="E101" s="8">
        <f t="shared" si="12"/>
        <v>42211.455000000002</v>
      </c>
      <c r="F101" s="11">
        <v>0</v>
      </c>
      <c r="G101" s="11">
        <v>25267</v>
      </c>
      <c r="H101" s="11">
        <f t="shared" si="11"/>
        <v>195391.95500000002</v>
      </c>
    </row>
    <row r="102" spans="1:8" x14ac:dyDescent="0.15">
      <c r="A102" s="1">
        <v>216039</v>
      </c>
      <c r="B102" s="3" t="s">
        <v>61</v>
      </c>
      <c r="C102" s="8">
        <f>172147.44+51577</f>
        <v>223724.44</v>
      </c>
      <c r="D102" s="8">
        <v>49867</v>
      </c>
      <c r="E102" s="8">
        <f t="shared" si="12"/>
        <v>90285.175199999998</v>
      </c>
      <c r="F102" s="11">
        <v>0</v>
      </c>
      <c r="G102" s="11">
        <v>11299.09</v>
      </c>
      <c r="H102" s="11">
        <f t="shared" si="11"/>
        <v>375175.70520000003</v>
      </c>
    </row>
    <row r="103" spans="1:8" x14ac:dyDescent="0.15">
      <c r="A103" s="1">
        <v>216046</v>
      </c>
      <c r="B103" s="3" t="s">
        <v>62</v>
      </c>
      <c r="C103" s="8">
        <v>64212</v>
      </c>
      <c r="D103" s="8">
        <v>0</v>
      </c>
      <c r="E103" s="8">
        <f t="shared" si="12"/>
        <v>21189.960000000003</v>
      </c>
      <c r="F103" s="11">
        <v>0</v>
      </c>
      <c r="G103" s="11">
        <v>964.11</v>
      </c>
      <c r="H103" s="11">
        <f t="shared" si="11"/>
        <v>86366.07</v>
      </c>
    </row>
    <row r="104" spans="1:8" x14ac:dyDescent="0.15">
      <c r="A104" s="1">
        <v>216048</v>
      </c>
      <c r="B104" s="3" t="s">
        <v>63</v>
      </c>
      <c r="C104" s="8">
        <v>217521.89</v>
      </c>
      <c r="D104" s="8">
        <v>0</v>
      </c>
      <c r="E104" s="8">
        <f t="shared" si="12"/>
        <v>71782.223700000002</v>
      </c>
      <c r="F104" s="11">
        <v>0</v>
      </c>
      <c r="G104" s="11">
        <v>2114.6799999999998</v>
      </c>
      <c r="H104" s="11">
        <f t="shared" si="11"/>
        <v>291418.79369999998</v>
      </c>
    </row>
    <row r="105" spans="1:8" x14ac:dyDescent="0.15">
      <c r="A105" s="1">
        <v>216053</v>
      </c>
      <c r="B105" s="3" t="s">
        <v>64</v>
      </c>
      <c r="C105" s="8">
        <v>14602</v>
      </c>
      <c r="D105" s="8">
        <v>0</v>
      </c>
      <c r="E105" s="8">
        <f t="shared" si="12"/>
        <v>4818.66</v>
      </c>
      <c r="F105" s="11">
        <v>0</v>
      </c>
      <c r="G105" s="11">
        <v>136.13</v>
      </c>
      <c r="H105" s="11">
        <f t="shared" si="11"/>
        <v>19556.79</v>
      </c>
    </row>
    <row r="106" spans="1:8" x14ac:dyDescent="0.15">
      <c r="C106" s="8"/>
      <c r="D106" s="8"/>
      <c r="E106" s="8"/>
      <c r="F106" s="11"/>
      <c r="G106" s="11"/>
      <c r="H106" s="11"/>
    </row>
    <row r="107" spans="1:8" x14ac:dyDescent="0.15">
      <c r="B107" s="3" t="s">
        <v>21</v>
      </c>
      <c r="C107" s="12">
        <f t="shared" ref="C107:H107" si="13">SUM(C95:C106)</f>
        <v>5051224.0100000007</v>
      </c>
      <c r="D107" s="12">
        <f t="shared" si="13"/>
        <v>141568.60999999999</v>
      </c>
      <c r="E107" s="12">
        <f t="shared" si="13"/>
        <v>1713621.5645999999</v>
      </c>
      <c r="F107" s="12">
        <f t="shared" si="13"/>
        <v>0</v>
      </c>
      <c r="G107" s="12">
        <f t="shared" si="13"/>
        <v>82580.58</v>
      </c>
      <c r="H107" s="12">
        <f t="shared" si="13"/>
        <v>6988994.7646000003</v>
      </c>
    </row>
    <row r="108" spans="1:8" x14ac:dyDescent="0.15">
      <c r="C108" s="11"/>
      <c r="D108" s="11"/>
      <c r="E108" s="11"/>
      <c r="F108" s="11"/>
      <c r="G108" s="11"/>
      <c r="H108" s="11"/>
    </row>
    <row r="109" spans="1:8" x14ac:dyDescent="0.15">
      <c r="B109" s="7" t="s">
        <v>6</v>
      </c>
      <c r="C109" s="11"/>
      <c r="D109" s="11"/>
      <c r="E109" s="11"/>
      <c r="F109" s="11"/>
      <c r="G109" s="17"/>
      <c r="H109" s="11"/>
    </row>
    <row r="110" spans="1:8" x14ac:dyDescent="0.15">
      <c r="A110" s="1">
        <v>210078</v>
      </c>
      <c r="B110" s="3" t="s">
        <v>274</v>
      </c>
      <c r="C110" s="11">
        <v>0</v>
      </c>
      <c r="D110" s="11">
        <v>0</v>
      </c>
      <c r="E110" s="11">
        <f>SUM(C110:D110)*0.33</f>
        <v>0</v>
      </c>
      <c r="F110" s="11">
        <v>0</v>
      </c>
      <c r="G110" s="11">
        <v>744</v>
      </c>
      <c r="H110" s="11">
        <f t="shared" ref="H110:H126" si="14">+C110+D110+E110+F110+G110</f>
        <v>744</v>
      </c>
    </row>
    <row r="111" spans="1:8" x14ac:dyDescent="0.15">
      <c r="A111" s="1">
        <v>210102</v>
      </c>
      <c r="B111" s="3" t="s">
        <v>343</v>
      </c>
      <c r="C111" s="11">
        <v>587294.5</v>
      </c>
      <c r="D111" s="11">
        <v>22265.15</v>
      </c>
      <c r="E111" s="11">
        <f t="shared" ref="E111:E126" si="15">SUM(C111:D111)*0.33</f>
        <v>201154.6845</v>
      </c>
      <c r="F111" s="11">
        <v>0</v>
      </c>
      <c r="G111" s="11">
        <v>5592.09</v>
      </c>
      <c r="H111" s="11">
        <f t="shared" si="14"/>
        <v>816306.42449999996</v>
      </c>
    </row>
    <row r="112" spans="1:8" x14ac:dyDescent="0.15">
      <c r="A112" s="1">
        <v>210103</v>
      </c>
      <c r="B112" s="3" t="s">
        <v>215</v>
      </c>
      <c r="C112" s="11">
        <v>88982.83</v>
      </c>
      <c r="D112" s="11">
        <v>16560.12</v>
      </c>
      <c r="E112" s="11">
        <f t="shared" si="15"/>
        <v>34829.173499999997</v>
      </c>
      <c r="F112" s="11">
        <v>0</v>
      </c>
      <c r="G112" s="11">
        <v>3156.52</v>
      </c>
      <c r="H112" s="11">
        <f t="shared" si="14"/>
        <v>143528.64349999998</v>
      </c>
    </row>
    <row r="113" spans="1:11" x14ac:dyDescent="0.15">
      <c r="A113" s="1">
        <v>210104</v>
      </c>
      <c r="B113" s="3" t="s">
        <v>181</v>
      </c>
      <c r="C113" s="11">
        <v>71042</v>
      </c>
      <c r="D113" s="11">
        <v>0</v>
      </c>
      <c r="E113" s="11">
        <f t="shared" si="15"/>
        <v>23443.86</v>
      </c>
      <c r="F113" s="11">
        <v>0</v>
      </c>
      <c r="G113" s="11">
        <v>1446.4099999999999</v>
      </c>
      <c r="H113" s="11">
        <f t="shared" si="14"/>
        <v>95932.27</v>
      </c>
    </row>
    <row r="114" spans="1:11" x14ac:dyDescent="0.15">
      <c r="A114" s="1">
        <v>210105</v>
      </c>
      <c r="B114" s="3" t="s">
        <v>65</v>
      </c>
      <c r="C114" s="11">
        <v>367844.33</v>
      </c>
      <c r="D114" s="11">
        <v>22265.16</v>
      </c>
      <c r="E114" s="11">
        <f t="shared" si="15"/>
        <v>128736.1317</v>
      </c>
      <c r="F114" s="11">
        <v>0</v>
      </c>
      <c r="G114" s="11">
        <v>7429.18</v>
      </c>
      <c r="H114" s="11">
        <f t="shared" si="14"/>
        <v>526274.80170000007</v>
      </c>
    </row>
    <row r="115" spans="1:11" x14ac:dyDescent="0.15">
      <c r="A115" s="1">
        <v>210108</v>
      </c>
      <c r="B115" s="3" t="s">
        <v>344</v>
      </c>
      <c r="C115" s="11">
        <v>308916.78999999998</v>
      </c>
      <c r="D115" s="11">
        <v>11833.45</v>
      </c>
      <c r="E115" s="11">
        <f t="shared" si="15"/>
        <v>105847.57920000001</v>
      </c>
      <c r="F115" s="11">
        <v>0</v>
      </c>
      <c r="G115" s="11">
        <v>6976.2800000000007</v>
      </c>
      <c r="H115" s="11">
        <f t="shared" si="14"/>
        <v>433574.09920000006</v>
      </c>
    </row>
    <row r="116" spans="1:11" x14ac:dyDescent="0.15">
      <c r="A116" s="1">
        <v>210111</v>
      </c>
      <c r="B116" s="3" t="s">
        <v>67</v>
      </c>
      <c r="C116" s="11">
        <v>157147.5</v>
      </c>
      <c r="D116" s="11">
        <v>16560.12</v>
      </c>
      <c r="E116" s="11">
        <f t="shared" si="15"/>
        <v>57323.514600000002</v>
      </c>
      <c r="F116" s="11">
        <v>0</v>
      </c>
      <c r="G116" s="11">
        <v>4344.75</v>
      </c>
      <c r="H116" s="11">
        <f t="shared" si="14"/>
        <v>235375.88459999999</v>
      </c>
    </row>
    <row r="117" spans="1:11" x14ac:dyDescent="0.15">
      <c r="A117" s="1">
        <v>210113</v>
      </c>
      <c r="B117" s="3" t="s">
        <v>68</v>
      </c>
      <c r="C117" s="11">
        <v>244434.33</v>
      </c>
      <c r="D117" s="11">
        <v>11833.45</v>
      </c>
      <c r="E117" s="11">
        <f t="shared" si="15"/>
        <v>84568.367400000003</v>
      </c>
      <c r="F117" s="11">
        <v>0</v>
      </c>
      <c r="G117" s="11">
        <v>5004.3799999999992</v>
      </c>
      <c r="H117" s="11">
        <f t="shared" si="14"/>
        <v>345840.52740000002</v>
      </c>
    </row>
    <row r="118" spans="1:11" x14ac:dyDescent="0.15">
      <c r="A118" s="1">
        <v>210115</v>
      </c>
      <c r="B118" s="3" t="s">
        <v>330</v>
      </c>
      <c r="C118" s="11">
        <v>279671</v>
      </c>
      <c r="D118" s="11">
        <v>16476</v>
      </c>
      <c r="E118" s="11">
        <f t="shared" si="15"/>
        <v>97728.510000000009</v>
      </c>
      <c r="F118" s="11">
        <v>0</v>
      </c>
      <c r="G118" s="11">
        <v>85824</v>
      </c>
      <c r="H118" s="11">
        <f t="shared" si="14"/>
        <v>479699.51</v>
      </c>
    </row>
    <row r="119" spans="1:11" x14ac:dyDescent="0.15">
      <c r="A119" s="1">
        <v>210200</v>
      </c>
      <c r="B119" s="3" t="s">
        <v>69</v>
      </c>
      <c r="C119" s="11">
        <v>442548.53</v>
      </c>
      <c r="D119" s="11">
        <v>121841</v>
      </c>
      <c r="E119" s="11">
        <f t="shared" si="15"/>
        <v>186248.54490000001</v>
      </c>
      <c r="F119" s="11">
        <v>0</v>
      </c>
      <c r="G119" s="11">
        <v>11459.5</v>
      </c>
      <c r="H119" s="11">
        <f t="shared" si="14"/>
        <v>762097.57490000001</v>
      </c>
    </row>
    <row r="120" spans="1:11" x14ac:dyDescent="0.15">
      <c r="A120" s="1">
        <v>210225</v>
      </c>
      <c r="B120" s="3" t="s">
        <v>70</v>
      </c>
      <c r="C120" s="11">
        <v>83517.600000000006</v>
      </c>
      <c r="D120" s="11">
        <v>0</v>
      </c>
      <c r="E120" s="11">
        <f t="shared" si="15"/>
        <v>27560.808000000005</v>
      </c>
      <c r="F120" s="11">
        <v>0</v>
      </c>
      <c r="G120" s="11">
        <v>17164.21</v>
      </c>
      <c r="H120" s="11">
        <f t="shared" si="14"/>
        <v>128242.61800000002</v>
      </c>
    </row>
    <row r="121" spans="1:11" x14ac:dyDescent="0.15">
      <c r="A121" s="1">
        <v>210318</v>
      </c>
      <c r="B121" s="3" t="s">
        <v>275</v>
      </c>
      <c r="C121" s="11">
        <v>0</v>
      </c>
      <c r="D121" s="11">
        <v>0</v>
      </c>
      <c r="E121" s="11">
        <f t="shared" si="15"/>
        <v>0</v>
      </c>
      <c r="F121" s="11">
        <v>0</v>
      </c>
      <c r="G121" s="11">
        <v>30000</v>
      </c>
      <c r="H121" s="11">
        <f t="shared" si="14"/>
        <v>30000</v>
      </c>
    </row>
    <row r="122" spans="1:11" x14ac:dyDescent="0.15">
      <c r="A122" s="1">
        <v>210529</v>
      </c>
      <c r="B122" s="3" t="s">
        <v>86</v>
      </c>
      <c r="C122" s="11">
        <v>132333</v>
      </c>
      <c r="D122" s="11">
        <v>10142.969999999999</v>
      </c>
      <c r="E122" s="11">
        <f t="shared" si="15"/>
        <v>47017.070100000004</v>
      </c>
      <c r="F122" s="11">
        <v>0</v>
      </c>
      <c r="G122" s="11">
        <v>2941.49</v>
      </c>
      <c r="H122" s="11">
        <f t="shared" si="14"/>
        <v>192434.5301</v>
      </c>
      <c r="J122" s="14"/>
      <c r="K122" s="15"/>
    </row>
    <row r="123" spans="1:11" x14ac:dyDescent="0.15">
      <c r="A123" s="1">
        <v>214015</v>
      </c>
      <c r="B123" s="3" t="s">
        <v>71</v>
      </c>
      <c r="C123" s="11">
        <v>18421</v>
      </c>
      <c r="D123" s="11">
        <v>0</v>
      </c>
      <c r="E123" s="11">
        <f t="shared" si="15"/>
        <v>6078.93</v>
      </c>
      <c r="F123" s="11">
        <v>0</v>
      </c>
      <c r="G123" s="11">
        <v>15377</v>
      </c>
      <c r="H123" s="11">
        <f t="shared" si="14"/>
        <v>39876.93</v>
      </c>
    </row>
    <row r="124" spans="1:11" x14ac:dyDescent="0.15">
      <c r="A124" s="1">
        <v>216054</v>
      </c>
      <c r="B124" s="3" t="s">
        <v>188</v>
      </c>
      <c r="C124" s="11">
        <v>121823</v>
      </c>
      <c r="D124" s="11">
        <v>0</v>
      </c>
      <c r="E124" s="11">
        <f t="shared" si="15"/>
        <v>40201.590000000004</v>
      </c>
      <c r="F124" s="11">
        <v>0</v>
      </c>
      <c r="G124" s="11">
        <v>2405.37</v>
      </c>
      <c r="H124" s="11">
        <f t="shared" si="14"/>
        <v>164429.96</v>
      </c>
    </row>
    <row r="125" spans="1:11" x14ac:dyDescent="0.15">
      <c r="A125" s="1">
        <v>216058</v>
      </c>
      <c r="B125" s="3" t="s">
        <v>72</v>
      </c>
      <c r="C125" s="11">
        <v>215539.81</v>
      </c>
      <c r="D125" s="11">
        <v>42979.01</v>
      </c>
      <c r="E125" s="11">
        <f t="shared" si="15"/>
        <v>85311.210600000006</v>
      </c>
      <c r="F125" s="11">
        <v>0</v>
      </c>
      <c r="G125" s="11">
        <v>3976.45</v>
      </c>
      <c r="H125" s="11">
        <f t="shared" si="14"/>
        <v>347806.48060000001</v>
      </c>
    </row>
    <row r="126" spans="1:11" x14ac:dyDescent="0.15">
      <c r="A126" s="1">
        <v>216073</v>
      </c>
      <c r="B126" s="3" t="s">
        <v>216</v>
      </c>
      <c r="C126" s="11">
        <v>144026</v>
      </c>
      <c r="D126" s="11">
        <v>0</v>
      </c>
      <c r="E126" s="11">
        <f t="shared" si="15"/>
        <v>47528.58</v>
      </c>
      <c r="F126" s="11">
        <v>0</v>
      </c>
      <c r="G126" s="11">
        <v>868.93000000000006</v>
      </c>
      <c r="H126" s="11">
        <f t="shared" si="14"/>
        <v>192423.51</v>
      </c>
    </row>
    <row r="127" spans="1:11" x14ac:dyDescent="0.15">
      <c r="C127" s="11"/>
      <c r="D127" s="11"/>
      <c r="E127" s="11"/>
      <c r="F127" s="11"/>
      <c r="G127" s="11"/>
      <c r="H127" s="11"/>
    </row>
    <row r="128" spans="1:11" x14ac:dyDescent="0.15">
      <c r="B128" s="3" t="s">
        <v>22</v>
      </c>
      <c r="C128" s="12">
        <f t="shared" ref="C128:H128" si="16">SUM(C110:C127)</f>
        <v>3263542.2200000007</v>
      </c>
      <c r="D128" s="12">
        <f t="shared" si="16"/>
        <v>292756.43</v>
      </c>
      <c r="E128" s="12">
        <f t="shared" si="16"/>
        <v>1173578.5545000001</v>
      </c>
      <c r="F128" s="12">
        <f t="shared" si="16"/>
        <v>0</v>
      </c>
      <c r="G128" s="12">
        <f t="shared" si="16"/>
        <v>204710.55999999997</v>
      </c>
      <c r="H128" s="12">
        <f t="shared" si="16"/>
        <v>4934587.7645000005</v>
      </c>
      <c r="I128" s="10"/>
    </row>
    <row r="129" spans="1:11" x14ac:dyDescent="0.15">
      <c r="C129" s="8"/>
      <c r="D129" s="11"/>
      <c r="E129" s="11"/>
      <c r="F129" s="11"/>
      <c r="G129" s="11"/>
      <c r="H129" s="11"/>
      <c r="I129" s="10"/>
    </row>
    <row r="130" spans="1:11" x14ac:dyDescent="0.15">
      <c r="B130" s="7" t="s">
        <v>7</v>
      </c>
      <c r="C130" s="11"/>
      <c r="D130" s="11"/>
      <c r="E130" s="11"/>
      <c r="F130" s="11"/>
      <c r="G130" s="17"/>
      <c r="H130" s="11"/>
    </row>
    <row r="131" spans="1:11" x14ac:dyDescent="0.15">
      <c r="A131" s="1">
        <v>210039</v>
      </c>
      <c r="B131" s="3" t="s">
        <v>225</v>
      </c>
      <c r="C131" s="11">
        <v>0</v>
      </c>
      <c r="D131" s="11">
        <v>0</v>
      </c>
      <c r="E131" s="11">
        <f>SUM(C131:D131)*0.33</f>
        <v>0</v>
      </c>
      <c r="F131" s="11">
        <v>0</v>
      </c>
      <c r="G131" s="11">
        <v>3000</v>
      </c>
      <c r="H131" s="11">
        <f t="shared" ref="H131:H163" si="17">+C131+D131+E131+F131+G131</f>
        <v>3000</v>
      </c>
      <c r="J131" s="14"/>
      <c r="K131" s="15"/>
    </row>
    <row r="132" spans="1:11" x14ac:dyDescent="0.15">
      <c r="A132" s="1">
        <v>210040</v>
      </c>
      <c r="B132" s="3" t="s">
        <v>73</v>
      </c>
      <c r="C132" s="11">
        <v>0</v>
      </c>
      <c r="D132" s="11">
        <v>478</v>
      </c>
      <c r="E132" s="11">
        <f t="shared" ref="E132:E163" si="18">SUM(C132:D132)*0.33</f>
        <v>157.74</v>
      </c>
      <c r="F132" s="11">
        <v>0</v>
      </c>
      <c r="G132" s="11">
        <v>11486</v>
      </c>
      <c r="H132" s="11">
        <f t="shared" si="17"/>
        <v>12121.74</v>
      </c>
      <c r="J132" s="14"/>
      <c r="K132" s="15"/>
    </row>
    <row r="133" spans="1:11" x14ac:dyDescent="0.15">
      <c r="A133" s="1">
        <v>210043</v>
      </c>
      <c r="B133" s="3" t="s">
        <v>171</v>
      </c>
      <c r="C133" s="11">
        <v>17345.330000000002</v>
      </c>
      <c r="D133" s="11">
        <v>0</v>
      </c>
      <c r="E133" s="11">
        <f t="shared" si="18"/>
        <v>5723.9589000000005</v>
      </c>
      <c r="F133" s="11">
        <v>0</v>
      </c>
      <c r="G133" s="11">
        <v>310.40000000000003</v>
      </c>
      <c r="H133" s="11">
        <f t="shared" si="17"/>
        <v>23379.688900000005</v>
      </c>
      <c r="J133" s="14"/>
      <c r="K133" s="15"/>
    </row>
    <row r="134" spans="1:11" x14ac:dyDescent="0.15">
      <c r="A134" s="1">
        <v>210045</v>
      </c>
      <c r="B134" s="3" t="s">
        <v>190</v>
      </c>
      <c r="C134" s="11">
        <v>0</v>
      </c>
      <c r="D134" s="11">
        <v>0</v>
      </c>
      <c r="E134" s="11">
        <f t="shared" si="18"/>
        <v>0</v>
      </c>
      <c r="F134" s="11">
        <v>0</v>
      </c>
      <c r="G134" s="11">
        <v>7500</v>
      </c>
      <c r="H134" s="11">
        <f t="shared" si="17"/>
        <v>7500</v>
      </c>
      <c r="J134" s="14"/>
      <c r="K134" s="15"/>
    </row>
    <row r="135" spans="1:11" x14ac:dyDescent="0.15">
      <c r="A135" s="1">
        <v>210046</v>
      </c>
      <c r="B135" s="3" t="s">
        <v>204</v>
      </c>
      <c r="C135" s="11">
        <v>0</v>
      </c>
      <c r="D135" s="11">
        <v>0</v>
      </c>
      <c r="E135" s="11">
        <f t="shared" si="18"/>
        <v>0</v>
      </c>
      <c r="F135" s="11">
        <v>0</v>
      </c>
      <c r="G135" s="11">
        <v>6057</v>
      </c>
      <c r="H135" s="11">
        <f t="shared" si="17"/>
        <v>6057</v>
      </c>
      <c r="J135" s="14"/>
      <c r="K135" s="15"/>
    </row>
    <row r="136" spans="1:11" x14ac:dyDescent="0.15">
      <c r="A136" s="1">
        <v>210047</v>
      </c>
      <c r="B136" s="3" t="s">
        <v>211</v>
      </c>
      <c r="C136" s="11">
        <v>0</v>
      </c>
      <c r="D136" s="11">
        <v>0</v>
      </c>
      <c r="E136" s="11">
        <f t="shared" si="18"/>
        <v>0</v>
      </c>
      <c r="F136" s="11">
        <v>0</v>
      </c>
      <c r="G136" s="11">
        <v>25000</v>
      </c>
      <c r="H136" s="11">
        <f t="shared" si="17"/>
        <v>25000</v>
      </c>
      <c r="J136" s="14"/>
      <c r="K136" s="15"/>
    </row>
    <row r="137" spans="1:11" x14ac:dyDescent="0.15">
      <c r="A137" s="1">
        <v>210109</v>
      </c>
      <c r="B137" s="3" t="s">
        <v>74</v>
      </c>
      <c r="C137" s="11">
        <v>890082.64</v>
      </c>
      <c r="D137" s="11">
        <v>40466.22</v>
      </c>
      <c r="E137" s="11">
        <f t="shared" si="18"/>
        <v>307081.1238</v>
      </c>
      <c r="F137" s="11">
        <v>0</v>
      </c>
      <c r="G137" s="11">
        <v>14328.85</v>
      </c>
      <c r="H137" s="11">
        <f t="shared" si="17"/>
        <v>1251958.8338000001</v>
      </c>
      <c r="J137" s="14"/>
      <c r="K137" s="15"/>
    </row>
    <row r="138" spans="1:11" x14ac:dyDescent="0.15">
      <c r="A138" s="1">
        <v>210203</v>
      </c>
      <c r="B138" s="3" t="s">
        <v>217</v>
      </c>
      <c r="C138" s="11">
        <v>435032.33</v>
      </c>
      <c r="D138" s="11">
        <v>16610.400000000001</v>
      </c>
      <c r="E138" s="11">
        <f t="shared" si="18"/>
        <v>149042.10090000002</v>
      </c>
      <c r="F138" s="11">
        <v>0</v>
      </c>
      <c r="G138" s="11">
        <v>13705.71</v>
      </c>
      <c r="H138" s="11">
        <f t="shared" si="17"/>
        <v>614390.54090000002</v>
      </c>
      <c r="J138" s="14"/>
      <c r="K138" s="15"/>
    </row>
    <row r="139" spans="1:11" x14ac:dyDescent="0.15">
      <c r="A139" s="1">
        <v>210204</v>
      </c>
      <c r="B139" s="3" t="s">
        <v>75</v>
      </c>
      <c r="C139" s="11">
        <v>44668</v>
      </c>
      <c r="D139" s="11">
        <v>0</v>
      </c>
      <c r="E139" s="11">
        <f t="shared" si="18"/>
        <v>14740.44</v>
      </c>
      <c r="F139" s="11">
        <v>0</v>
      </c>
      <c r="G139" s="11">
        <v>919</v>
      </c>
      <c r="H139" s="11">
        <f t="shared" si="17"/>
        <v>60327.44</v>
      </c>
      <c r="J139" s="14"/>
      <c r="K139" s="15"/>
    </row>
    <row r="140" spans="1:11" x14ac:dyDescent="0.15">
      <c r="A140" s="1">
        <v>210205</v>
      </c>
      <c r="B140" s="3" t="s">
        <v>76</v>
      </c>
      <c r="C140" s="11">
        <v>790502.58</v>
      </c>
      <c r="D140" s="11">
        <v>57285.46</v>
      </c>
      <c r="E140" s="11">
        <f t="shared" si="18"/>
        <v>279770.05319999997</v>
      </c>
      <c r="F140" s="11">
        <v>0</v>
      </c>
      <c r="G140" s="11">
        <v>16667.88</v>
      </c>
      <c r="H140" s="11">
        <f t="shared" si="17"/>
        <v>1144225.9731999999</v>
      </c>
      <c r="J140" s="14"/>
      <c r="K140" s="15"/>
    </row>
    <row r="141" spans="1:11" x14ac:dyDescent="0.15">
      <c r="A141" s="1">
        <v>210207</v>
      </c>
      <c r="B141" s="3" t="s">
        <v>77</v>
      </c>
      <c r="C141" s="11">
        <v>0</v>
      </c>
      <c r="D141" s="11">
        <v>0</v>
      </c>
      <c r="E141" s="11">
        <f t="shared" si="18"/>
        <v>0</v>
      </c>
      <c r="F141" s="11">
        <v>0</v>
      </c>
      <c r="G141" s="11">
        <v>6921</v>
      </c>
      <c r="H141" s="11">
        <f t="shared" si="17"/>
        <v>6921</v>
      </c>
      <c r="J141" s="14"/>
      <c r="K141" s="15"/>
    </row>
    <row r="142" spans="1:11" x14ac:dyDescent="0.15">
      <c r="A142" s="1">
        <v>210209</v>
      </c>
      <c r="B142" s="3" t="s">
        <v>78</v>
      </c>
      <c r="C142" s="11">
        <v>0</v>
      </c>
      <c r="D142" s="11">
        <v>0</v>
      </c>
      <c r="E142" s="11">
        <f t="shared" si="18"/>
        <v>0</v>
      </c>
      <c r="F142" s="11">
        <v>0</v>
      </c>
      <c r="G142" s="11">
        <v>12465</v>
      </c>
      <c r="H142" s="11">
        <f t="shared" si="17"/>
        <v>12465</v>
      </c>
      <c r="J142" s="14"/>
      <c r="K142" s="15"/>
    </row>
    <row r="143" spans="1:11" x14ac:dyDescent="0.15">
      <c r="A143" s="1">
        <v>210220</v>
      </c>
      <c r="B143" s="3" t="s">
        <v>79</v>
      </c>
      <c r="C143" s="11">
        <v>260167.42</v>
      </c>
      <c r="D143" s="11">
        <v>0</v>
      </c>
      <c r="E143" s="11">
        <f t="shared" si="18"/>
        <v>85855.248600000006</v>
      </c>
      <c r="F143" s="11">
        <v>0</v>
      </c>
      <c r="G143" s="11">
        <v>11208</v>
      </c>
      <c r="H143" s="11">
        <f t="shared" si="17"/>
        <v>357230.66860000003</v>
      </c>
      <c r="J143" s="14"/>
      <c r="K143" s="15"/>
    </row>
    <row r="144" spans="1:11" x14ac:dyDescent="0.15">
      <c r="A144" s="1">
        <v>210509</v>
      </c>
      <c r="B144" s="3" t="s">
        <v>80</v>
      </c>
      <c r="C144" s="11">
        <v>1616184.01</v>
      </c>
      <c r="D144" s="11">
        <v>48715.199999999997</v>
      </c>
      <c r="E144" s="11">
        <f t="shared" si="18"/>
        <v>549416.73930000002</v>
      </c>
      <c r="F144" s="11">
        <v>0</v>
      </c>
      <c r="G144" s="11">
        <v>14379.640000000001</v>
      </c>
      <c r="H144" s="11">
        <f t="shared" si="17"/>
        <v>2228695.5893000001</v>
      </c>
      <c r="J144" s="14"/>
      <c r="K144" s="15"/>
    </row>
    <row r="145" spans="1:11" x14ac:dyDescent="0.15">
      <c r="A145" s="1">
        <v>210513</v>
      </c>
      <c r="B145" s="3" t="s">
        <v>81</v>
      </c>
      <c r="C145" s="11">
        <v>58850</v>
      </c>
      <c r="D145" s="11">
        <v>7053.46</v>
      </c>
      <c r="E145" s="11">
        <f t="shared" si="18"/>
        <v>21748.141800000005</v>
      </c>
      <c r="F145" s="11">
        <v>0</v>
      </c>
      <c r="G145" s="11">
        <v>841.47</v>
      </c>
      <c r="H145" s="11">
        <f t="shared" si="17"/>
        <v>88493.071800000005</v>
      </c>
      <c r="J145" s="14"/>
      <c r="K145" s="15"/>
    </row>
    <row r="146" spans="1:11" x14ac:dyDescent="0.15">
      <c r="A146" s="1">
        <v>210515</v>
      </c>
      <c r="B146" s="3" t="s">
        <v>82</v>
      </c>
      <c r="C146" s="11">
        <v>673861.14</v>
      </c>
      <c r="D146" s="11">
        <v>17737.84</v>
      </c>
      <c r="E146" s="11">
        <f t="shared" si="18"/>
        <v>228227.66339999999</v>
      </c>
      <c r="F146" s="11">
        <v>0</v>
      </c>
      <c r="G146" s="11">
        <v>7019.22</v>
      </c>
      <c r="H146" s="11">
        <f t="shared" si="17"/>
        <v>926845.86339999991</v>
      </c>
      <c r="J146" s="14"/>
      <c r="K146" s="15"/>
    </row>
    <row r="147" spans="1:11" x14ac:dyDescent="0.15">
      <c r="A147" s="1">
        <v>210516</v>
      </c>
      <c r="B147" s="3" t="s">
        <v>83</v>
      </c>
      <c r="C147" s="11">
        <v>200073</v>
      </c>
      <c r="D147" s="11">
        <v>3958.94</v>
      </c>
      <c r="E147" s="11">
        <f t="shared" si="18"/>
        <v>67330.540200000003</v>
      </c>
      <c r="F147" s="11">
        <v>0</v>
      </c>
      <c r="G147" s="11">
        <v>2041.8400000000001</v>
      </c>
      <c r="H147" s="11">
        <f t="shared" si="17"/>
        <v>273404.32020000002</v>
      </c>
      <c r="J147" s="14"/>
      <c r="K147" s="15"/>
    </row>
    <row r="148" spans="1:11" x14ac:dyDescent="0.15">
      <c r="A148" s="1">
        <v>210525</v>
      </c>
      <c r="B148" s="3" t="s">
        <v>84</v>
      </c>
      <c r="C148" s="11">
        <v>560862.55000000005</v>
      </c>
      <c r="D148" s="11">
        <v>17380.8</v>
      </c>
      <c r="E148" s="11">
        <f t="shared" si="18"/>
        <v>190820.30550000005</v>
      </c>
      <c r="F148" s="11">
        <v>0</v>
      </c>
      <c r="G148" s="11">
        <v>5192.8899999999994</v>
      </c>
      <c r="H148" s="11">
        <f t="shared" si="17"/>
        <v>774256.54550000012</v>
      </c>
      <c r="J148" s="14"/>
      <c r="K148" s="15"/>
    </row>
    <row r="149" spans="1:11" x14ac:dyDescent="0.15">
      <c r="A149" s="1">
        <v>210530</v>
      </c>
      <c r="B149" s="3" t="s">
        <v>87</v>
      </c>
      <c r="C149" s="11">
        <v>290423.15000000002</v>
      </c>
      <c r="D149" s="11">
        <v>0</v>
      </c>
      <c r="E149" s="11">
        <f t="shared" si="18"/>
        <v>95839.639500000019</v>
      </c>
      <c r="F149" s="11">
        <v>0</v>
      </c>
      <c r="G149" s="11">
        <v>2909.2400000000002</v>
      </c>
      <c r="H149" s="11">
        <f t="shared" si="17"/>
        <v>389172.02950000006</v>
      </c>
      <c r="J149" s="14"/>
      <c r="K149" s="15"/>
    </row>
    <row r="150" spans="1:11" x14ac:dyDescent="0.15">
      <c r="A150" s="1">
        <v>210531</v>
      </c>
      <c r="B150" s="3" t="s">
        <v>88</v>
      </c>
      <c r="C150" s="11">
        <v>436064.5</v>
      </c>
      <c r="D150" s="11">
        <v>27641.34</v>
      </c>
      <c r="E150" s="11">
        <f t="shared" si="18"/>
        <v>153022.92720000001</v>
      </c>
      <c r="F150" s="11">
        <v>0</v>
      </c>
      <c r="G150" s="11">
        <v>7105.82</v>
      </c>
      <c r="H150" s="11">
        <f t="shared" si="17"/>
        <v>623834.58719999995</v>
      </c>
      <c r="J150" s="14"/>
      <c r="K150" s="15"/>
    </row>
    <row r="151" spans="1:11" x14ac:dyDescent="0.15">
      <c r="A151" s="1">
        <v>210533</v>
      </c>
      <c r="B151" s="3" t="s">
        <v>90</v>
      </c>
      <c r="C151" s="11">
        <v>834468.17</v>
      </c>
      <c r="D151" s="11">
        <v>26749.77</v>
      </c>
      <c r="E151" s="11">
        <f t="shared" si="18"/>
        <v>284201.92020000005</v>
      </c>
      <c r="F151" s="11">
        <v>0</v>
      </c>
      <c r="G151" s="11">
        <v>8487.84</v>
      </c>
      <c r="H151" s="11">
        <f t="shared" si="17"/>
        <v>1153907.7002000001</v>
      </c>
      <c r="J151" s="14"/>
      <c r="K151" s="15"/>
    </row>
    <row r="152" spans="1:11" x14ac:dyDescent="0.15">
      <c r="A152" s="1">
        <v>210534</v>
      </c>
      <c r="B152" s="3" t="s">
        <v>91</v>
      </c>
      <c r="C152" s="11">
        <v>377075.95</v>
      </c>
      <c r="D152" s="11">
        <v>58585.599999999999</v>
      </c>
      <c r="E152" s="11">
        <f t="shared" si="18"/>
        <v>143768.31150000001</v>
      </c>
      <c r="F152" s="11">
        <v>0</v>
      </c>
      <c r="G152" s="11">
        <v>7055.04</v>
      </c>
      <c r="H152" s="11">
        <f t="shared" si="17"/>
        <v>586484.90150000004</v>
      </c>
      <c r="J152" s="14"/>
      <c r="K152" s="15"/>
    </row>
    <row r="153" spans="1:11" x14ac:dyDescent="0.15">
      <c r="A153" s="1">
        <v>212001</v>
      </c>
      <c r="B153" s="3" t="s">
        <v>92</v>
      </c>
      <c r="C153" s="11">
        <v>0</v>
      </c>
      <c r="D153" s="11">
        <v>0</v>
      </c>
      <c r="E153" s="11">
        <f t="shared" si="18"/>
        <v>0</v>
      </c>
      <c r="F153" s="11">
        <v>0</v>
      </c>
      <c r="G153" s="11">
        <v>6599</v>
      </c>
      <c r="H153" s="11">
        <f t="shared" si="17"/>
        <v>6599</v>
      </c>
      <c r="J153" s="14"/>
      <c r="K153" s="15"/>
    </row>
    <row r="154" spans="1:11" x14ac:dyDescent="0.15">
      <c r="A154" s="1">
        <v>212007</v>
      </c>
      <c r="B154" s="3" t="s">
        <v>93</v>
      </c>
      <c r="C154" s="11">
        <v>826420.45</v>
      </c>
      <c r="D154" s="11">
        <v>26359.89</v>
      </c>
      <c r="E154" s="11">
        <f t="shared" si="18"/>
        <v>281417.5122</v>
      </c>
      <c r="F154" s="11">
        <v>0</v>
      </c>
      <c r="G154" s="11">
        <v>18452.21</v>
      </c>
      <c r="H154" s="11">
        <f t="shared" si="17"/>
        <v>1152650.0622</v>
      </c>
      <c r="J154" s="14"/>
      <c r="K154" s="15"/>
    </row>
    <row r="155" spans="1:11" x14ac:dyDescent="0.15">
      <c r="A155" s="1">
        <v>215019</v>
      </c>
      <c r="B155" s="3" t="s">
        <v>172</v>
      </c>
      <c r="C155" s="11">
        <v>901474.7</v>
      </c>
      <c r="D155" s="11">
        <v>17380.8</v>
      </c>
      <c r="E155" s="11">
        <f t="shared" si="18"/>
        <v>303222.315</v>
      </c>
      <c r="F155" s="11">
        <v>0</v>
      </c>
      <c r="G155" s="11">
        <v>8967.369999999999</v>
      </c>
      <c r="H155" s="11">
        <f t="shared" si="17"/>
        <v>1231045.1850000001</v>
      </c>
      <c r="J155" s="14"/>
      <c r="K155" s="15"/>
    </row>
    <row r="156" spans="1:11" x14ac:dyDescent="0.15">
      <c r="A156" s="1">
        <v>216025</v>
      </c>
      <c r="B156" s="3" t="s">
        <v>94</v>
      </c>
      <c r="C156" s="11">
        <v>0</v>
      </c>
      <c r="D156" s="11">
        <v>0</v>
      </c>
      <c r="E156" s="11">
        <f t="shared" si="18"/>
        <v>0</v>
      </c>
      <c r="F156" s="11">
        <v>0</v>
      </c>
      <c r="G156" s="11">
        <v>8371</v>
      </c>
      <c r="H156" s="11">
        <f t="shared" si="17"/>
        <v>8371</v>
      </c>
      <c r="J156" s="14"/>
      <c r="K156" s="15"/>
    </row>
    <row r="157" spans="1:11" x14ac:dyDescent="0.15">
      <c r="A157" s="1">
        <v>216028</v>
      </c>
      <c r="B157" s="3" t="s">
        <v>276</v>
      </c>
      <c r="C157" s="11">
        <v>120040.5</v>
      </c>
      <c r="D157" s="11">
        <v>7726.13</v>
      </c>
      <c r="E157" s="11">
        <f t="shared" si="18"/>
        <v>42162.9879</v>
      </c>
      <c r="F157" s="11">
        <v>0</v>
      </c>
      <c r="G157" s="11">
        <v>13498</v>
      </c>
      <c r="H157" s="11">
        <f t="shared" si="17"/>
        <v>183427.61790000001</v>
      </c>
      <c r="J157" s="14"/>
      <c r="K157" s="15"/>
    </row>
    <row r="158" spans="1:11" x14ac:dyDescent="0.15">
      <c r="A158" s="1">
        <v>216040</v>
      </c>
      <c r="B158" s="3" t="s">
        <v>95</v>
      </c>
      <c r="C158" s="11">
        <f>149430+116936</f>
        <v>266366</v>
      </c>
      <c r="D158" s="11">
        <v>49867</v>
      </c>
      <c r="E158" s="11">
        <f t="shared" si="18"/>
        <v>104356.89</v>
      </c>
      <c r="F158" s="11">
        <v>0</v>
      </c>
      <c r="G158" s="11">
        <v>7818</v>
      </c>
      <c r="H158" s="11">
        <f t="shared" si="17"/>
        <v>428407.89</v>
      </c>
      <c r="J158" s="14"/>
      <c r="K158" s="15"/>
    </row>
    <row r="159" spans="1:11" x14ac:dyDescent="0.15">
      <c r="A159" s="1">
        <v>216059</v>
      </c>
      <c r="B159" s="3" t="s">
        <v>218</v>
      </c>
      <c r="C159" s="11">
        <v>66797.5</v>
      </c>
      <c r="D159" s="11">
        <v>17737.84</v>
      </c>
      <c r="E159" s="11">
        <f t="shared" si="18"/>
        <v>27896.662199999999</v>
      </c>
      <c r="F159" s="11">
        <v>0</v>
      </c>
      <c r="G159" s="11">
        <v>610.92999999999995</v>
      </c>
      <c r="H159" s="11">
        <f t="shared" si="17"/>
        <v>113042.93219999998</v>
      </c>
      <c r="J159" s="14"/>
      <c r="K159" s="15"/>
    </row>
    <row r="160" spans="1:11" x14ac:dyDescent="0.15">
      <c r="A160" s="1">
        <v>219014</v>
      </c>
      <c r="B160" s="3" t="s">
        <v>277</v>
      </c>
      <c r="C160" s="11">
        <v>140162</v>
      </c>
      <c r="D160" s="11">
        <v>0</v>
      </c>
      <c r="E160" s="11">
        <f t="shared" si="18"/>
        <v>46253.46</v>
      </c>
      <c r="F160" s="11">
        <v>0</v>
      </c>
      <c r="G160" s="11">
        <v>1479.75</v>
      </c>
      <c r="H160" s="11">
        <f t="shared" si="17"/>
        <v>187895.21</v>
      </c>
      <c r="J160" s="14"/>
      <c r="K160" s="15"/>
    </row>
    <row r="161" spans="1:11" x14ac:dyDescent="0.15">
      <c r="A161" s="1">
        <v>216042</v>
      </c>
      <c r="B161" s="3" t="s">
        <v>173</v>
      </c>
      <c r="C161" s="11">
        <v>0</v>
      </c>
      <c r="D161" s="11">
        <v>0</v>
      </c>
      <c r="E161" s="11">
        <f t="shared" si="18"/>
        <v>0</v>
      </c>
      <c r="F161" s="11">
        <v>0</v>
      </c>
      <c r="G161" s="11">
        <v>1.55</v>
      </c>
      <c r="H161" s="11">
        <f t="shared" si="17"/>
        <v>1.55</v>
      </c>
      <c r="J161" s="14"/>
      <c r="K161" s="15"/>
    </row>
    <row r="162" spans="1:11" x14ac:dyDescent="0.15">
      <c r="A162" s="1">
        <v>216062</v>
      </c>
      <c r="B162" s="3" t="s">
        <v>309</v>
      </c>
      <c r="C162" s="11">
        <v>1449</v>
      </c>
      <c r="D162" s="11">
        <v>0</v>
      </c>
      <c r="E162" s="11">
        <f t="shared" si="18"/>
        <v>478.17</v>
      </c>
      <c r="F162" s="11">
        <v>0</v>
      </c>
      <c r="G162" s="11">
        <v>164.86</v>
      </c>
      <c r="H162" s="11">
        <f t="shared" si="17"/>
        <v>2092.0300000000002</v>
      </c>
      <c r="J162" s="14"/>
      <c r="K162" s="15"/>
    </row>
    <row r="163" spans="1:11" x14ac:dyDescent="0.15">
      <c r="A163" s="1">
        <v>216067</v>
      </c>
      <c r="B163" s="10" t="s">
        <v>97</v>
      </c>
      <c r="C163" s="11">
        <v>1449</v>
      </c>
      <c r="D163" s="11">
        <v>0</v>
      </c>
      <c r="E163" s="11">
        <f t="shared" si="18"/>
        <v>478.17</v>
      </c>
      <c r="F163" s="11">
        <v>0</v>
      </c>
      <c r="G163" s="11">
        <v>164.86</v>
      </c>
      <c r="H163" s="11">
        <f t="shared" si="17"/>
        <v>2092.0300000000002</v>
      </c>
      <c r="J163" s="14"/>
      <c r="K163" s="15"/>
    </row>
    <row r="164" spans="1:11" x14ac:dyDescent="0.15">
      <c r="C164" s="8"/>
      <c r="D164" s="11"/>
      <c r="E164" s="11"/>
      <c r="F164" s="11"/>
      <c r="G164" s="11"/>
      <c r="H164" s="11"/>
    </row>
    <row r="165" spans="1:11" x14ac:dyDescent="0.15">
      <c r="B165" s="3" t="s">
        <v>23</v>
      </c>
      <c r="C165" s="12">
        <f t="shared" ref="C165:H165" si="19">SUM(C131:C164)</f>
        <v>9809819.9199999999</v>
      </c>
      <c r="D165" s="12">
        <f t="shared" si="19"/>
        <v>441734.69</v>
      </c>
      <c r="E165" s="12">
        <f t="shared" si="19"/>
        <v>3383013.0213000001</v>
      </c>
      <c r="F165" s="12">
        <f t="shared" si="19"/>
        <v>0</v>
      </c>
      <c r="G165" s="12">
        <f t="shared" si="19"/>
        <v>250729.36999999997</v>
      </c>
      <c r="H165" s="12">
        <f t="shared" si="19"/>
        <v>13885297.001300003</v>
      </c>
      <c r="J165" s="15"/>
    </row>
    <row r="166" spans="1:11" x14ac:dyDescent="0.15">
      <c r="C166" s="8"/>
      <c r="D166" s="11"/>
      <c r="E166" s="11"/>
      <c r="F166" s="11"/>
      <c r="G166" s="11"/>
      <c r="H166" s="11"/>
    </row>
    <row r="167" spans="1:11" x14ac:dyDescent="0.15">
      <c r="B167" s="7" t="s">
        <v>9</v>
      </c>
      <c r="C167" s="8"/>
      <c r="D167" s="11"/>
      <c r="E167" s="11"/>
      <c r="F167" s="11"/>
      <c r="G167" s="17"/>
      <c r="H167" s="11"/>
    </row>
    <row r="168" spans="1:11" x14ac:dyDescent="0.15">
      <c r="A168" s="1">
        <v>210106</v>
      </c>
      <c r="B168" s="3" t="s">
        <v>66</v>
      </c>
      <c r="C168" s="8">
        <v>346830.99</v>
      </c>
      <c r="D168" s="8">
        <v>0</v>
      </c>
      <c r="E168" s="8">
        <f>SUM(C168:D168)*0.33</f>
        <v>114454.2267</v>
      </c>
      <c r="F168" s="11">
        <v>0</v>
      </c>
      <c r="G168" s="11">
        <v>7358.2000000000007</v>
      </c>
      <c r="H168" s="11">
        <f t="shared" ref="H168:H177" si="20">+C168+D168+E168+F168+G168</f>
        <v>468643.4167</v>
      </c>
    </row>
    <row r="169" spans="1:11" x14ac:dyDescent="0.15">
      <c r="A169" s="1">
        <v>210202</v>
      </c>
      <c r="B169" s="3" t="s">
        <v>278</v>
      </c>
      <c r="C169" s="8">
        <f>154000+26364.59</f>
        <v>180364.59</v>
      </c>
      <c r="D169" s="8">
        <v>86015.64</v>
      </c>
      <c r="E169" s="8">
        <f t="shared" ref="E169:E177" si="21">SUM(C169:D169)*0.33</f>
        <v>87905.475900000005</v>
      </c>
      <c r="F169" s="11">
        <v>0</v>
      </c>
      <c r="G169" s="11">
        <v>2037</v>
      </c>
      <c r="H169" s="11">
        <f t="shared" si="20"/>
        <v>356322.7059</v>
      </c>
    </row>
    <row r="170" spans="1:11" x14ac:dyDescent="0.15">
      <c r="A170" s="1">
        <v>210215</v>
      </c>
      <c r="B170" s="3" t="s">
        <v>98</v>
      </c>
      <c r="C170" s="8">
        <v>392281.89</v>
      </c>
      <c r="D170" s="8">
        <v>0</v>
      </c>
      <c r="E170" s="8">
        <f t="shared" si="21"/>
        <v>129453.02370000001</v>
      </c>
      <c r="F170" s="11">
        <v>0</v>
      </c>
      <c r="G170" s="11">
        <v>7856</v>
      </c>
      <c r="H170" s="11">
        <f t="shared" si="20"/>
        <v>529590.91370000003</v>
      </c>
    </row>
    <row r="171" spans="1:11" x14ac:dyDescent="0.15">
      <c r="A171" s="1">
        <v>210520</v>
      </c>
      <c r="B171" s="3" t="s">
        <v>99</v>
      </c>
      <c r="C171" s="8">
        <v>1441527.96</v>
      </c>
      <c r="D171" s="8">
        <v>45448.12</v>
      </c>
      <c r="E171" s="8">
        <f t="shared" si="21"/>
        <v>490702.10640000005</v>
      </c>
      <c r="F171" s="11">
        <v>0</v>
      </c>
      <c r="G171" s="11">
        <v>32244.300000000003</v>
      </c>
      <c r="H171" s="11">
        <f t="shared" si="20"/>
        <v>2009922.4864000001</v>
      </c>
    </row>
    <row r="172" spans="1:11" x14ac:dyDescent="0.15">
      <c r="A172" s="1">
        <v>210522</v>
      </c>
      <c r="B172" s="3" t="s">
        <v>100</v>
      </c>
      <c r="C172" s="8">
        <v>913468</v>
      </c>
      <c r="D172" s="8">
        <v>39643</v>
      </c>
      <c r="E172" s="8">
        <f t="shared" si="21"/>
        <v>314526.63</v>
      </c>
      <c r="F172" s="11">
        <v>0</v>
      </c>
      <c r="G172" s="11">
        <v>25642.93</v>
      </c>
      <c r="H172" s="11">
        <f t="shared" si="20"/>
        <v>1293280.5599999998</v>
      </c>
    </row>
    <row r="173" spans="1:11" x14ac:dyDescent="0.15">
      <c r="A173" s="1">
        <v>212006</v>
      </c>
      <c r="B173" s="3" t="s">
        <v>101</v>
      </c>
      <c r="C173" s="8">
        <v>0</v>
      </c>
      <c r="D173" s="8">
        <v>0</v>
      </c>
      <c r="E173" s="8">
        <f t="shared" si="21"/>
        <v>0</v>
      </c>
      <c r="F173" s="11">
        <v>0</v>
      </c>
      <c r="G173" s="11">
        <v>6790</v>
      </c>
      <c r="H173" s="11">
        <f t="shared" si="20"/>
        <v>6790</v>
      </c>
    </row>
    <row r="174" spans="1:11" x14ac:dyDescent="0.15">
      <c r="A174" s="1">
        <v>216047</v>
      </c>
      <c r="B174" s="3" t="s">
        <v>102</v>
      </c>
      <c r="C174" s="8">
        <v>1037900.88</v>
      </c>
      <c r="D174" s="8">
        <v>40703.199999999997</v>
      </c>
      <c r="E174" s="8">
        <f t="shared" si="21"/>
        <v>355939.34640000004</v>
      </c>
      <c r="F174" s="11">
        <v>0</v>
      </c>
      <c r="G174" s="11">
        <v>33574.879999999997</v>
      </c>
      <c r="H174" s="11">
        <f t="shared" si="20"/>
        <v>1468118.3064000001</v>
      </c>
    </row>
    <row r="175" spans="1:11" x14ac:dyDescent="0.15">
      <c r="A175" s="1">
        <v>210532</v>
      </c>
      <c r="B175" s="3" t="s">
        <v>89</v>
      </c>
      <c r="C175" s="8">
        <v>357101</v>
      </c>
      <c r="D175" s="8">
        <v>23234.58</v>
      </c>
      <c r="E175" s="8">
        <f t="shared" si="21"/>
        <v>125510.74140000001</v>
      </c>
      <c r="F175" s="11">
        <v>0</v>
      </c>
      <c r="G175" s="11">
        <v>8265.41</v>
      </c>
      <c r="H175" s="11">
        <f t="shared" si="20"/>
        <v>514111.73139999999</v>
      </c>
      <c r="J175" s="14"/>
      <c r="K175" s="15"/>
    </row>
    <row r="176" spans="1:11" x14ac:dyDescent="0.15">
      <c r="A176" s="1">
        <v>216060</v>
      </c>
      <c r="B176" s="3" t="s">
        <v>96</v>
      </c>
      <c r="C176" s="11">
        <v>208067.31</v>
      </c>
      <c r="D176" s="8">
        <v>0</v>
      </c>
      <c r="E176" s="8">
        <f t="shared" si="21"/>
        <v>68662.212299999999</v>
      </c>
      <c r="F176" s="11">
        <v>0</v>
      </c>
      <c r="G176" s="11">
        <v>4534.95</v>
      </c>
      <c r="H176" s="11">
        <f t="shared" si="20"/>
        <v>281264.47230000002</v>
      </c>
      <c r="J176" s="14"/>
      <c r="K176" s="15"/>
    </row>
    <row r="177" spans="1:8" x14ac:dyDescent="0.15">
      <c r="A177" s="1">
        <v>216094</v>
      </c>
      <c r="B177" s="3" t="s">
        <v>103</v>
      </c>
      <c r="C177" s="8">
        <v>0</v>
      </c>
      <c r="D177" s="8">
        <v>0</v>
      </c>
      <c r="E177" s="8">
        <f t="shared" si="21"/>
        <v>0</v>
      </c>
      <c r="F177" s="11">
        <v>0</v>
      </c>
      <c r="G177" s="11">
        <v>74.83</v>
      </c>
      <c r="H177" s="11">
        <f t="shared" si="20"/>
        <v>74.83</v>
      </c>
    </row>
    <row r="178" spans="1:8" x14ac:dyDescent="0.15">
      <c r="C178" s="8"/>
      <c r="D178" s="11"/>
      <c r="E178" s="11"/>
      <c r="F178" s="11"/>
      <c r="G178" s="11"/>
      <c r="H178" s="11"/>
    </row>
    <row r="179" spans="1:8" x14ac:dyDescent="0.15">
      <c r="B179" s="3" t="s">
        <v>25</v>
      </c>
      <c r="C179" s="12">
        <f t="shared" ref="C179:H179" si="22">SUM(C168:C177)</f>
        <v>4877542.6199999992</v>
      </c>
      <c r="D179" s="12">
        <f t="shared" si="22"/>
        <v>235044.54000000004</v>
      </c>
      <c r="E179" s="12">
        <f t="shared" si="22"/>
        <v>1687153.7628000001</v>
      </c>
      <c r="F179" s="12">
        <f t="shared" si="22"/>
        <v>0</v>
      </c>
      <c r="G179" s="12">
        <f t="shared" si="22"/>
        <v>128378.5</v>
      </c>
      <c r="H179" s="12">
        <f t="shared" si="22"/>
        <v>6928119.4228000008</v>
      </c>
    </row>
    <row r="180" spans="1:8" x14ac:dyDescent="0.15">
      <c r="C180" s="11"/>
      <c r="D180" s="11"/>
      <c r="E180" s="11"/>
      <c r="F180" s="11"/>
      <c r="G180" s="11"/>
      <c r="H180" s="11"/>
    </row>
    <row r="181" spans="1:8" x14ac:dyDescent="0.15">
      <c r="B181" s="7" t="s">
        <v>8</v>
      </c>
      <c r="C181" s="8"/>
      <c r="D181" s="8"/>
      <c r="E181" s="8"/>
      <c r="F181" s="11"/>
      <c r="G181" s="17"/>
      <c r="H181" s="11"/>
    </row>
    <row r="182" spans="1:8" x14ac:dyDescent="0.15">
      <c r="A182" s="1">
        <v>210201</v>
      </c>
      <c r="B182" s="3" t="s">
        <v>104</v>
      </c>
      <c r="C182" s="11">
        <f>54631+151034.38</f>
        <v>205665.38</v>
      </c>
      <c r="D182" s="11">
        <v>49867</v>
      </c>
      <c r="E182" s="11">
        <f>SUM(C182:D182)*0.33</f>
        <v>84325.685400000002</v>
      </c>
      <c r="F182" s="11">
        <v>0</v>
      </c>
      <c r="G182" s="11">
        <v>5240</v>
      </c>
      <c r="H182" s="11">
        <f t="shared" ref="H182:H194" si="23">+C182+D182+E182+F182+G182</f>
        <v>345098.06540000002</v>
      </c>
    </row>
    <row r="183" spans="1:8" x14ac:dyDescent="0.15">
      <c r="A183" s="1">
        <v>210230</v>
      </c>
      <c r="B183" s="3" t="s">
        <v>279</v>
      </c>
      <c r="C183" s="11">
        <f>78609-20178</f>
        <v>58431</v>
      </c>
      <c r="D183" s="11">
        <v>0</v>
      </c>
      <c r="E183" s="11">
        <f t="shared" ref="E183:E194" si="24">SUM(C183:D183)*0.33</f>
        <v>19282.23</v>
      </c>
      <c r="F183" s="11">
        <v>0</v>
      </c>
      <c r="G183" s="11">
        <v>22124</v>
      </c>
      <c r="H183" s="11">
        <f t="shared" si="23"/>
        <v>99837.23</v>
      </c>
    </row>
    <row r="184" spans="1:8" x14ac:dyDescent="0.15">
      <c r="A184" s="1">
        <v>210480</v>
      </c>
      <c r="B184" s="3" t="s">
        <v>219</v>
      </c>
      <c r="C184" s="11">
        <v>612468.67000000004</v>
      </c>
      <c r="D184" s="11">
        <v>93151.12</v>
      </c>
      <c r="E184" s="11">
        <f t="shared" si="24"/>
        <v>232854.53070000003</v>
      </c>
      <c r="F184" s="11">
        <v>0</v>
      </c>
      <c r="G184" s="11">
        <v>9641.8599999999988</v>
      </c>
      <c r="H184" s="11">
        <f t="shared" si="23"/>
        <v>948116.18070000003</v>
      </c>
    </row>
    <row r="185" spans="1:8" x14ac:dyDescent="0.15">
      <c r="A185" s="1">
        <v>210502</v>
      </c>
      <c r="B185" s="3" t="s">
        <v>105</v>
      </c>
      <c r="C185" s="11">
        <v>375001.19</v>
      </c>
      <c r="D185" s="11">
        <v>46901.16</v>
      </c>
      <c r="E185" s="11">
        <f t="shared" si="24"/>
        <v>139227.77549999999</v>
      </c>
      <c r="F185" s="11">
        <v>0</v>
      </c>
      <c r="G185" s="11">
        <v>15238.529999999999</v>
      </c>
      <c r="H185" s="11">
        <f t="shared" si="23"/>
        <v>576368.65549999999</v>
      </c>
    </row>
    <row r="186" spans="1:8" x14ac:dyDescent="0.15">
      <c r="A186" s="1">
        <v>210503</v>
      </c>
      <c r="B186" s="3" t="s">
        <v>106</v>
      </c>
      <c r="C186" s="11">
        <v>1273396.5</v>
      </c>
      <c r="D186" s="11">
        <v>139577.66</v>
      </c>
      <c r="E186" s="11">
        <f t="shared" si="24"/>
        <v>466281.47279999999</v>
      </c>
      <c r="F186" s="11">
        <v>0</v>
      </c>
      <c r="G186" s="11">
        <v>83281.040000000008</v>
      </c>
      <c r="H186" s="11">
        <f t="shared" si="23"/>
        <v>1962536.6727999998</v>
      </c>
    </row>
    <row r="187" spans="1:8" x14ac:dyDescent="0.15">
      <c r="A187" s="1">
        <v>210505</v>
      </c>
      <c r="B187" s="3" t="s">
        <v>107</v>
      </c>
      <c r="C187" s="11">
        <v>789400.44</v>
      </c>
      <c r="D187" s="11">
        <v>83267.839999999997</v>
      </c>
      <c r="E187" s="11">
        <f t="shared" si="24"/>
        <v>287980.53239999997</v>
      </c>
      <c r="F187" s="11">
        <v>0</v>
      </c>
      <c r="G187" s="11">
        <v>43099.15</v>
      </c>
      <c r="H187" s="11">
        <f t="shared" si="23"/>
        <v>1203747.9623999998</v>
      </c>
    </row>
    <row r="188" spans="1:8" x14ac:dyDescent="0.15">
      <c r="A188" s="1">
        <v>210517</v>
      </c>
      <c r="B188" s="3" t="s">
        <v>108</v>
      </c>
      <c r="C188" s="11">
        <v>891185.65</v>
      </c>
      <c r="D188" s="11">
        <v>98632.22</v>
      </c>
      <c r="E188" s="11">
        <f t="shared" si="24"/>
        <v>326639.8971</v>
      </c>
      <c r="F188" s="11">
        <v>0</v>
      </c>
      <c r="G188" s="11">
        <v>19199.760000000002</v>
      </c>
      <c r="H188" s="11">
        <f t="shared" si="23"/>
        <v>1335657.5271000001</v>
      </c>
    </row>
    <row r="189" spans="1:8" x14ac:dyDescent="0.15">
      <c r="A189" s="1">
        <v>210519</v>
      </c>
      <c r="B189" s="3" t="s">
        <v>109</v>
      </c>
      <c r="C189" s="11">
        <v>1519336.15</v>
      </c>
      <c r="D189" s="11">
        <v>43255.34</v>
      </c>
      <c r="E189" s="11">
        <f t="shared" si="24"/>
        <v>515655.19170000002</v>
      </c>
      <c r="F189" s="11">
        <v>0</v>
      </c>
      <c r="G189" s="11">
        <v>18744.740000000002</v>
      </c>
      <c r="H189" s="11">
        <f t="shared" si="23"/>
        <v>2096991.4217000001</v>
      </c>
    </row>
    <row r="190" spans="1:8" x14ac:dyDescent="0.15">
      <c r="A190" s="1">
        <v>210523</v>
      </c>
      <c r="B190" s="3" t="s">
        <v>110</v>
      </c>
      <c r="C190" s="11">
        <f>438805.04+20178+323</f>
        <v>459306.04</v>
      </c>
      <c r="D190" s="11">
        <v>46901.16</v>
      </c>
      <c r="E190" s="11">
        <f t="shared" si="24"/>
        <v>167048.37599999999</v>
      </c>
      <c r="F190" s="11">
        <v>0</v>
      </c>
      <c r="G190" s="11">
        <v>20988.32</v>
      </c>
      <c r="H190" s="11">
        <f t="shared" si="23"/>
        <v>694243.89599999983</v>
      </c>
    </row>
    <row r="191" spans="1:8" x14ac:dyDescent="0.15">
      <c r="A191" s="1">
        <v>216069</v>
      </c>
      <c r="B191" s="3" t="s">
        <v>310</v>
      </c>
      <c r="C191" s="11">
        <v>0</v>
      </c>
      <c r="D191" s="11">
        <v>0</v>
      </c>
      <c r="E191" s="11">
        <f t="shared" si="24"/>
        <v>0</v>
      </c>
      <c r="F191" s="11">
        <v>0</v>
      </c>
      <c r="G191" s="11">
        <v>606.03</v>
      </c>
      <c r="H191" s="11">
        <f t="shared" si="23"/>
        <v>606.03</v>
      </c>
    </row>
    <row r="192" spans="1:8" x14ac:dyDescent="0.15">
      <c r="A192" s="1">
        <v>216071</v>
      </c>
      <c r="B192" s="3" t="s">
        <v>111</v>
      </c>
      <c r="C192" s="11">
        <v>207532</v>
      </c>
      <c r="D192" s="11">
        <v>0</v>
      </c>
      <c r="E192" s="11">
        <f t="shared" si="24"/>
        <v>68485.56</v>
      </c>
      <c r="F192" s="11">
        <v>0</v>
      </c>
      <c r="G192" s="11">
        <v>5889.5300000000007</v>
      </c>
      <c r="H192" s="11">
        <f t="shared" si="23"/>
        <v>281907.09000000003</v>
      </c>
    </row>
    <row r="193" spans="1:11" x14ac:dyDescent="0.15">
      <c r="A193" s="1">
        <v>216091</v>
      </c>
      <c r="B193" s="3" t="s">
        <v>280</v>
      </c>
      <c r="C193" s="11">
        <v>0</v>
      </c>
      <c r="D193" s="11">
        <v>0</v>
      </c>
      <c r="E193" s="11">
        <f t="shared" si="24"/>
        <v>0</v>
      </c>
      <c r="F193" s="11">
        <v>0</v>
      </c>
      <c r="G193" s="11">
        <v>2.8099999999999996</v>
      </c>
      <c r="H193" s="11">
        <f t="shared" si="23"/>
        <v>2.8099999999999996</v>
      </c>
    </row>
    <row r="194" spans="1:11" x14ac:dyDescent="0.15">
      <c r="A194" s="1">
        <v>216092</v>
      </c>
      <c r="B194" s="3" t="s">
        <v>281</v>
      </c>
      <c r="C194" s="11">
        <v>0</v>
      </c>
      <c r="D194" s="11">
        <v>0</v>
      </c>
      <c r="E194" s="11">
        <f t="shared" si="24"/>
        <v>0</v>
      </c>
      <c r="F194" s="11">
        <v>0</v>
      </c>
      <c r="G194" s="11">
        <v>22.18</v>
      </c>
      <c r="H194" s="11">
        <f t="shared" si="23"/>
        <v>22.18</v>
      </c>
    </row>
    <row r="195" spans="1:11" x14ac:dyDescent="0.15">
      <c r="C195" s="11"/>
      <c r="D195" s="11"/>
      <c r="E195" s="11"/>
      <c r="F195" s="11"/>
      <c r="G195" s="11"/>
      <c r="H195" s="11"/>
    </row>
    <row r="196" spans="1:11" x14ac:dyDescent="0.15">
      <c r="B196" s="3" t="s">
        <v>24</v>
      </c>
      <c r="C196" s="12">
        <f t="shared" ref="C196:H196" si="25">SUM(C182:C195)</f>
        <v>6391723.0200000005</v>
      </c>
      <c r="D196" s="12">
        <f t="shared" si="25"/>
        <v>601553.5</v>
      </c>
      <c r="E196" s="12">
        <f t="shared" si="25"/>
        <v>2307781.2516000001</v>
      </c>
      <c r="F196" s="12">
        <f t="shared" si="25"/>
        <v>0</v>
      </c>
      <c r="G196" s="12">
        <f t="shared" si="25"/>
        <v>244077.94999999998</v>
      </c>
      <c r="H196" s="12">
        <f t="shared" si="25"/>
        <v>9545135.7215999998</v>
      </c>
    </row>
    <row r="197" spans="1:11" x14ac:dyDescent="0.15">
      <c r="C197" s="11"/>
      <c r="D197" s="11"/>
      <c r="E197" s="11"/>
      <c r="F197" s="11"/>
      <c r="G197" s="11"/>
      <c r="H197" s="11"/>
    </row>
    <row r="198" spans="1:11" x14ac:dyDescent="0.15">
      <c r="B198" s="3" t="s">
        <v>325</v>
      </c>
      <c r="C198" s="12">
        <f t="shared" ref="C198:H198" si="26">+C57+C92+C107+C128+C165+C196+C179+C65+C77+C84</f>
        <v>32275185.370000005</v>
      </c>
      <c r="D198" s="12">
        <f t="shared" si="26"/>
        <v>2826952.1599999997</v>
      </c>
      <c r="E198" s="12">
        <f t="shared" si="26"/>
        <v>11583705.3849</v>
      </c>
      <c r="F198" s="12">
        <f t="shared" si="26"/>
        <v>190000</v>
      </c>
      <c r="G198" s="12">
        <f t="shared" si="26"/>
        <v>3048067.96</v>
      </c>
      <c r="H198" s="12">
        <f t="shared" si="26"/>
        <v>49923910.874900013</v>
      </c>
    </row>
    <row r="199" spans="1:11" x14ac:dyDescent="0.15">
      <c r="C199" s="11"/>
      <c r="D199" s="11"/>
      <c r="E199" s="11"/>
      <c r="F199" s="11"/>
      <c r="G199" s="11"/>
      <c r="H199" s="11"/>
    </row>
    <row r="200" spans="1:11" x14ac:dyDescent="0.15">
      <c r="B200" s="7" t="s">
        <v>14</v>
      </c>
      <c r="C200" s="11"/>
      <c r="D200" s="11"/>
      <c r="E200" s="11"/>
      <c r="F200" s="11"/>
      <c r="G200" s="17"/>
      <c r="H200" s="11"/>
    </row>
    <row r="201" spans="1:11" x14ac:dyDescent="0.15">
      <c r="A201" s="1">
        <v>210407</v>
      </c>
      <c r="B201" s="3" t="s">
        <v>112</v>
      </c>
      <c r="C201" s="8">
        <v>0</v>
      </c>
      <c r="D201" s="8">
        <v>103297</v>
      </c>
      <c r="E201" s="8">
        <f>SUM(C201:D201)*0.33</f>
        <v>34088.01</v>
      </c>
      <c r="F201" s="11">
        <v>0</v>
      </c>
      <c r="G201" s="11">
        <v>5590</v>
      </c>
      <c r="H201" s="11">
        <f t="shared" ref="H201:H221" si="27">+C201+D201+E201+F201+G201</f>
        <v>142975.01</v>
      </c>
    </row>
    <row r="202" spans="1:11" x14ac:dyDescent="0.15">
      <c r="A202" s="1">
        <v>210528</v>
      </c>
      <c r="B202" s="3" t="s">
        <v>85</v>
      </c>
      <c r="C202" s="11">
        <v>0</v>
      </c>
      <c r="D202" s="11">
        <v>0</v>
      </c>
      <c r="E202" s="11">
        <f>SUM(C202:D202)*0.33</f>
        <v>0</v>
      </c>
      <c r="F202" s="11">
        <v>0</v>
      </c>
      <c r="G202" s="11">
        <v>10236</v>
      </c>
      <c r="H202" s="11">
        <f t="shared" si="27"/>
        <v>10236</v>
      </c>
      <c r="J202" s="14"/>
      <c r="K202" s="15"/>
    </row>
    <row r="203" spans="1:11" x14ac:dyDescent="0.15">
      <c r="A203" s="1">
        <v>214001</v>
      </c>
      <c r="B203" s="3" t="s">
        <v>185</v>
      </c>
      <c r="C203" s="8">
        <v>0</v>
      </c>
      <c r="D203" s="8">
        <f>131384+46814.74</f>
        <v>178198.74</v>
      </c>
      <c r="E203" s="8">
        <f t="shared" ref="E203:E221" si="28">SUM(C203:D203)*0.33</f>
        <v>58805.584199999998</v>
      </c>
      <c r="F203" s="11">
        <v>0</v>
      </c>
      <c r="G203" s="11">
        <v>27863</v>
      </c>
      <c r="H203" s="11">
        <f t="shared" si="27"/>
        <v>264867.32419999997</v>
      </c>
    </row>
    <row r="204" spans="1:11" x14ac:dyDescent="0.15">
      <c r="A204" s="1">
        <v>214009</v>
      </c>
      <c r="B204" s="3" t="s">
        <v>337</v>
      </c>
      <c r="C204" s="8">
        <v>0</v>
      </c>
      <c r="D204" s="8">
        <v>1020</v>
      </c>
      <c r="E204" s="8">
        <f t="shared" si="28"/>
        <v>336.6</v>
      </c>
      <c r="F204" s="11">
        <v>10000</v>
      </c>
      <c r="G204" s="11">
        <v>5035</v>
      </c>
      <c r="H204" s="11">
        <f t="shared" si="27"/>
        <v>16391.599999999999</v>
      </c>
    </row>
    <row r="205" spans="1:11" x14ac:dyDescent="0.15">
      <c r="A205" s="1">
        <v>215024</v>
      </c>
      <c r="B205" s="3" t="s">
        <v>228</v>
      </c>
      <c r="C205" s="8">
        <v>266637</v>
      </c>
      <c r="D205" s="8">
        <v>172455.8</v>
      </c>
      <c r="E205" s="8">
        <f t="shared" si="28"/>
        <v>144900.62400000001</v>
      </c>
      <c r="F205" s="11">
        <v>0</v>
      </c>
      <c r="G205" s="11">
        <v>26881</v>
      </c>
      <c r="H205" s="11">
        <f t="shared" si="27"/>
        <v>610874.424</v>
      </c>
    </row>
    <row r="206" spans="1:11" x14ac:dyDescent="0.15">
      <c r="A206" s="1">
        <v>215040</v>
      </c>
      <c r="B206" s="3" t="s">
        <v>113</v>
      </c>
      <c r="C206" s="8">
        <v>53082</v>
      </c>
      <c r="D206" s="8">
        <v>77350</v>
      </c>
      <c r="E206" s="8">
        <f t="shared" si="28"/>
        <v>43042.560000000005</v>
      </c>
      <c r="F206" s="11">
        <v>0</v>
      </c>
      <c r="G206" s="11">
        <v>35548</v>
      </c>
      <c r="H206" s="11">
        <f t="shared" si="27"/>
        <v>209022.56</v>
      </c>
    </row>
    <row r="207" spans="1:11" x14ac:dyDescent="0.15">
      <c r="A207" s="1">
        <v>215042</v>
      </c>
      <c r="B207" s="3" t="s">
        <v>114</v>
      </c>
      <c r="C207" s="11">
        <v>0</v>
      </c>
      <c r="D207" s="8">
        <v>0</v>
      </c>
      <c r="E207" s="8">
        <f t="shared" si="28"/>
        <v>0</v>
      </c>
      <c r="F207" s="11">
        <v>0</v>
      </c>
      <c r="G207" s="11">
        <v>38684</v>
      </c>
      <c r="H207" s="11">
        <f t="shared" si="27"/>
        <v>38684</v>
      </c>
    </row>
    <row r="208" spans="1:11" x14ac:dyDescent="0.15">
      <c r="A208" s="1">
        <v>215050</v>
      </c>
      <c r="B208" s="3" t="s">
        <v>233</v>
      </c>
      <c r="C208" s="8">
        <v>346450</v>
      </c>
      <c r="D208" s="8">
        <v>128815</v>
      </c>
      <c r="E208" s="8">
        <f t="shared" si="28"/>
        <v>156837.45000000001</v>
      </c>
      <c r="F208" s="11">
        <v>0</v>
      </c>
      <c r="G208" s="11">
        <v>23443</v>
      </c>
      <c r="H208" s="11">
        <f t="shared" si="27"/>
        <v>655545.44999999995</v>
      </c>
    </row>
    <row r="209" spans="1:8" x14ac:dyDescent="0.15">
      <c r="A209" s="1">
        <v>215054</v>
      </c>
      <c r="B209" s="3" t="s">
        <v>115</v>
      </c>
      <c r="C209" s="11">
        <v>110236</v>
      </c>
      <c r="D209" s="11">
        <v>0</v>
      </c>
      <c r="E209" s="8">
        <f t="shared" si="28"/>
        <v>36377.880000000005</v>
      </c>
      <c r="F209" s="11">
        <v>0</v>
      </c>
      <c r="G209" s="11">
        <v>125550</v>
      </c>
      <c r="H209" s="11">
        <f t="shared" si="27"/>
        <v>272163.88</v>
      </c>
    </row>
    <row r="210" spans="1:8" x14ac:dyDescent="0.15">
      <c r="A210" s="1">
        <v>215057</v>
      </c>
      <c r="B210" s="3" t="s">
        <v>116</v>
      </c>
      <c r="C210" s="11">
        <v>0</v>
      </c>
      <c r="D210" s="11">
        <v>0</v>
      </c>
      <c r="E210" s="8">
        <f t="shared" si="28"/>
        <v>0</v>
      </c>
      <c r="F210" s="11">
        <v>0</v>
      </c>
      <c r="G210" s="11">
        <v>24493</v>
      </c>
      <c r="H210" s="11">
        <f t="shared" si="27"/>
        <v>24493</v>
      </c>
    </row>
    <row r="211" spans="1:8" x14ac:dyDescent="0.15">
      <c r="A211" s="1">
        <v>215064</v>
      </c>
      <c r="B211" s="3" t="s">
        <v>282</v>
      </c>
      <c r="C211" s="11">
        <v>50116</v>
      </c>
      <c r="D211" s="8">
        <f>46814.74-46814.74</f>
        <v>0</v>
      </c>
      <c r="E211" s="8">
        <f t="shared" si="28"/>
        <v>16538.280000000002</v>
      </c>
      <c r="F211" s="11">
        <v>0</v>
      </c>
      <c r="G211" s="11">
        <v>27473</v>
      </c>
      <c r="H211" s="11">
        <f t="shared" si="27"/>
        <v>94127.28</v>
      </c>
    </row>
    <row r="212" spans="1:8" x14ac:dyDescent="0.15">
      <c r="A212" s="1">
        <v>215065</v>
      </c>
      <c r="B212" s="3" t="s">
        <v>231</v>
      </c>
      <c r="C212" s="11">
        <v>0</v>
      </c>
      <c r="D212" s="11">
        <v>0</v>
      </c>
      <c r="E212" s="8">
        <f t="shared" si="28"/>
        <v>0</v>
      </c>
      <c r="F212" s="11">
        <v>0</v>
      </c>
      <c r="G212" s="11">
        <v>10700</v>
      </c>
      <c r="H212" s="11">
        <f t="shared" si="27"/>
        <v>10700</v>
      </c>
    </row>
    <row r="213" spans="1:8" x14ac:dyDescent="0.15">
      <c r="A213" s="1">
        <v>215072</v>
      </c>
      <c r="B213" s="3" t="s">
        <v>117</v>
      </c>
      <c r="C213" s="11">
        <v>47264</v>
      </c>
      <c r="D213" s="11">
        <v>0</v>
      </c>
      <c r="E213" s="8">
        <f t="shared" si="28"/>
        <v>15597.12</v>
      </c>
      <c r="F213" s="11">
        <v>0</v>
      </c>
      <c r="G213" s="11">
        <v>24631</v>
      </c>
      <c r="H213" s="11">
        <f t="shared" si="27"/>
        <v>87492.12</v>
      </c>
    </row>
    <row r="214" spans="1:8" x14ac:dyDescent="0.15">
      <c r="A214" s="1">
        <v>215088</v>
      </c>
      <c r="B214" s="3" t="s">
        <v>229</v>
      </c>
      <c r="C214" s="11">
        <v>0</v>
      </c>
      <c r="D214" s="11">
        <v>0</v>
      </c>
      <c r="E214" s="8">
        <f t="shared" si="28"/>
        <v>0</v>
      </c>
      <c r="F214" s="11">
        <v>0</v>
      </c>
      <c r="G214" s="11">
        <v>3300</v>
      </c>
      <c r="H214" s="11">
        <f t="shared" si="27"/>
        <v>3300</v>
      </c>
    </row>
    <row r="215" spans="1:8" x14ac:dyDescent="0.15">
      <c r="A215" s="1">
        <v>215096</v>
      </c>
      <c r="B215" s="3" t="s">
        <v>230</v>
      </c>
      <c r="C215" s="11">
        <v>0</v>
      </c>
      <c r="D215" s="11">
        <v>0</v>
      </c>
      <c r="E215" s="8">
        <f t="shared" si="28"/>
        <v>0</v>
      </c>
      <c r="F215" s="11">
        <v>0</v>
      </c>
      <c r="G215" s="11">
        <v>18665</v>
      </c>
      <c r="H215" s="11">
        <f t="shared" si="27"/>
        <v>18665</v>
      </c>
    </row>
    <row r="216" spans="1:8" x14ac:dyDescent="0.15">
      <c r="A216" s="1">
        <v>215097</v>
      </c>
      <c r="B216" s="3" t="s">
        <v>234</v>
      </c>
      <c r="C216" s="11">
        <v>0</v>
      </c>
      <c r="D216" s="11">
        <v>0</v>
      </c>
      <c r="E216" s="8">
        <f t="shared" si="28"/>
        <v>0</v>
      </c>
      <c r="F216" s="11">
        <v>0</v>
      </c>
      <c r="G216" s="11">
        <v>8800</v>
      </c>
      <c r="H216" s="11">
        <f t="shared" si="27"/>
        <v>8800</v>
      </c>
    </row>
    <row r="217" spans="1:8" x14ac:dyDescent="0.15">
      <c r="A217" s="1">
        <v>215098</v>
      </c>
      <c r="B217" s="3" t="s">
        <v>235</v>
      </c>
      <c r="C217" s="11">
        <v>0</v>
      </c>
      <c r="D217" s="11">
        <v>0</v>
      </c>
      <c r="E217" s="8">
        <f t="shared" si="28"/>
        <v>0</v>
      </c>
      <c r="F217" s="11">
        <v>0</v>
      </c>
      <c r="G217" s="11">
        <v>8800</v>
      </c>
      <c r="H217" s="11">
        <f t="shared" si="27"/>
        <v>8800</v>
      </c>
    </row>
    <row r="218" spans="1:8" x14ac:dyDescent="0.15">
      <c r="A218" s="1">
        <v>215099</v>
      </c>
      <c r="B218" s="3" t="s">
        <v>236</v>
      </c>
      <c r="C218" s="11">
        <v>0</v>
      </c>
      <c r="D218" s="11">
        <v>0</v>
      </c>
      <c r="E218" s="8">
        <f t="shared" si="28"/>
        <v>0</v>
      </c>
      <c r="F218" s="11">
        <v>0</v>
      </c>
      <c r="G218" s="11">
        <v>8800</v>
      </c>
      <c r="H218" s="11">
        <f t="shared" si="27"/>
        <v>8800</v>
      </c>
    </row>
    <row r="219" spans="1:8" x14ac:dyDescent="0.15">
      <c r="A219" s="1">
        <v>215105</v>
      </c>
      <c r="B219" s="3" t="s">
        <v>237</v>
      </c>
      <c r="C219" s="11">
        <v>0</v>
      </c>
      <c r="D219" s="11">
        <v>0</v>
      </c>
      <c r="E219" s="8">
        <f t="shared" si="28"/>
        <v>0</v>
      </c>
      <c r="F219" s="11">
        <v>0</v>
      </c>
      <c r="G219" s="11">
        <v>8800</v>
      </c>
      <c r="H219" s="11">
        <f t="shared" si="27"/>
        <v>8800</v>
      </c>
    </row>
    <row r="220" spans="1:8" x14ac:dyDescent="0.15">
      <c r="A220" s="1">
        <v>216005</v>
      </c>
      <c r="B220" s="3" t="s">
        <v>201</v>
      </c>
      <c r="C220" s="8">
        <v>125673</v>
      </c>
      <c r="D220" s="8">
        <v>43867</v>
      </c>
      <c r="E220" s="8">
        <f t="shared" si="28"/>
        <v>55948.200000000004</v>
      </c>
      <c r="F220" s="11">
        <v>0</v>
      </c>
      <c r="G220" s="11">
        <v>40585</v>
      </c>
      <c r="H220" s="11">
        <f t="shared" si="27"/>
        <v>266073.2</v>
      </c>
    </row>
    <row r="221" spans="1:8" x14ac:dyDescent="0.15">
      <c r="A221" s="1">
        <v>216034</v>
      </c>
      <c r="B221" s="3" t="s">
        <v>232</v>
      </c>
      <c r="C221" s="8">
        <v>0</v>
      </c>
      <c r="D221" s="8">
        <v>0</v>
      </c>
      <c r="E221" s="8">
        <f t="shared" si="28"/>
        <v>0</v>
      </c>
      <c r="F221" s="11">
        <v>0</v>
      </c>
      <c r="G221" s="11">
        <v>5000</v>
      </c>
      <c r="H221" s="11">
        <f t="shared" si="27"/>
        <v>5000</v>
      </c>
    </row>
    <row r="222" spans="1:8" x14ac:dyDescent="0.15">
      <c r="C222" s="8"/>
      <c r="D222" s="8"/>
      <c r="E222" s="8" t="s">
        <v>0</v>
      </c>
      <c r="F222" s="11"/>
      <c r="G222" s="11"/>
      <c r="H222" s="11"/>
    </row>
    <row r="223" spans="1:8" x14ac:dyDescent="0.15">
      <c r="B223" s="3" t="s">
        <v>15</v>
      </c>
      <c r="C223" s="12">
        <f t="shared" ref="C223:H223" si="29">SUM(C201:C222)</f>
        <v>999458</v>
      </c>
      <c r="D223" s="19">
        <f t="shared" si="29"/>
        <v>705003.54</v>
      </c>
      <c r="E223" s="19">
        <f t="shared" si="29"/>
        <v>562472.30820000009</v>
      </c>
      <c r="F223" s="19">
        <f t="shared" si="29"/>
        <v>10000</v>
      </c>
      <c r="G223" s="19">
        <f t="shared" si="29"/>
        <v>488877</v>
      </c>
      <c r="H223" s="19">
        <f t="shared" si="29"/>
        <v>2765810.8481999999</v>
      </c>
    </row>
    <row r="224" spans="1:8" x14ac:dyDescent="0.15">
      <c r="C224" s="18"/>
      <c r="D224" s="18"/>
      <c r="E224" s="18"/>
      <c r="F224" s="11"/>
      <c r="G224" s="11"/>
      <c r="H224" s="11"/>
    </row>
    <row r="225" spans="1:8" x14ac:dyDescent="0.15">
      <c r="B225" s="7" t="s">
        <v>19</v>
      </c>
      <c r="C225" s="11"/>
      <c r="D225" s="11"/>
      <c r="E225" s="11"/>
      <c r="F225" s="11"/>
      <c r="G225" s="17"/>
      <c r="H225" s="11"/>
    </row>
    <row r="226" spans="1:8" x14ac:dyDescent="0.15">
      <c r="A226" s="1">
        <v>211005</v>
      </c>
      <c r="B226" s="3" t="s">
        <v>118</v>
      </c>
      <c r="C226" s="11">
        <v>36975</v>
      </c>
      <c r="D226" s="11">
        <v>705830.2</v>
      </c>
      <c r="E226" s="11">
        <f>SUM(C226:D226)*0.33</f>
        <v>245125.71599999999</v>
      </c>
      <c r="F226" s="11">
        <v>0</v>
      </c>
      <c r="G226" s="11">
        <v>1478</v>
      </c>
      <c r="H226" s="11">
        <f t="shared" ref="H226:H239" si="30">+C226+D226+E226+F226+G226</f>
        <v>989408.91599999997</v>
      </c>
    </row>
    <row r="227" spans="1:8" x14ac:dyDescent="0.15">
      <c r="A227" s="1">
        <v>211006</v>
      </c>
      <c r="B227" s="3" t="s">
        <v>283</v>
      </c>
      <c r="C227" s="11">
        <f>100295+60494+36975</f>
        <v>197764</v>
      </c>
      <c r="D227" s="11">
        <v>1466742.86</v>
      </c>
      <c r="E227" s="11">
        <f t="shared" ref="E227:E239" si="31">SUM(C227:D227)*0.33</f>
        <v>549287.26380000007</v>
      </c>
      <c r="F227" s="11">
        <v>0</v>
      </c>
      <c r="G227" s="11">
        <v>47261</v>
      </c>
      <c r="H227" s="11">
        <f t="shared" si="30"/>
        <v>2261055.1238000002</v>
      </c>
    </row>
    <row r="228" spans="1:8" x14ac:dyDescent="0.15">
      <c r="A228" s="1">
        <v>211007</v>
      </c>
      <c r="B228" s="3" t="s">
        <v>175</v>
      </c>
      <c r="C228" s="11">
        <v>0</v>
      </c>
      <c r="D228" s="11">
        <v>132840.85</v>
      </c>
      <c r="E228" s="11">
        <f t="shared" si="31"/>
        <v>43837.480500000005</v>
      </c>
      <c r="F228" s="11">
        <v>0</v>
      </c>
      <c r="G228" s="11">
        <v>9300</v>
      </c>
      <c r="H228" s="11">
        <f t="shared" si="30"/>
        <v>185978.33050000001</v>
      </c>
    </row>
    <row r="229" spans="1:8" x14ac:dyDescent="0.15">
      <c r="A229" s="1">
        <v>211011</v>
      </c>
      <c r="B229" s="3" t="s">
        <v>348</v>
      </c>
      <c r="C229" s="8">
        <v>0</v>
      </c>
      <c r="D229" s="11">
        <v>3408</v>
      </c>
      <c r="E229" s="11">
        <f t="shared" si="31"/>
        <v>1124.6400000000001</v>
      </c>
      <c r="F229" s="11">
        <v>0</v>
      </c>
      <c r="G229" s="11">
        <v>0</v>
      </c>
      <c r="H229" s="11">
        <f t="shared" si="30"/>
        <v>4532.6400000000003</v>
      </c>
    </row>
    <row r="230" spans="1:8" x14ac:dyDescent="0.15">
      <c r="A230" s="1">
        <v>211015</v>
      </c>
      <c r="B230" s="3" t="s">
        <v>119</v>
      </c>
      <c r="C230" s="8">
        <v>0</v>
      </c>
      <c r="D230" s="11">
        <v>0</v>
      </c>
      <c r="E230" s="11">
        <f t="shared" si="31"/>
        <v>0</v>
      </c>
      <c r="F230" s="11">
        <v>0</v>
      </c>
      <c r="G230" s="11">
        <v>20250</v>
      </c>
      <c r="H230" s="11">
        <f t="shared" si="30"/>
        <v>20250</v>
      </c>
    </row>
    <row r="231" spans="1:8" x14ac:dyDescent="0.15">
      <c r="A231" s="1">
        <v>211016</v>
      </c>
      <c r="B231" s="3" t="s">
        <v>284</v>
      </c>
      <c r="C231" s="8">
        <v>0</v>
      </c>
      <c r="D231" s="8">
        <v>0</v>
      </c>
      <c r="E231" s="11">
        <f t="shared" si="31"/>
        <v>0</v>
      </c>
      <c r="F231" s="11">
        <v>0</v>
      </c>
      <c r="G231" s="11">
        <v>40000</v>
      </c>
      <c r="H231" s="11">
        <f t="shared" si="30"/>
        <v>40000</v>
      </c>
    </row>
    <row r="232" spans="1:8" x14ac:dyDescent="0.15">
      <c r="A232" s="1">
        <v>211017</v>
      </c>
      <c r="B232" s="3" t="s">
        <v>199</v>
      </c>
      <c r="C232" s="8">
        <v>0</v>
      </c>
      <c r="D232" s="8">
        <v>0</v>
      </c>
      <c r="E232" s="11">
        <f t="shared" si="31"/>
        <v>0</v>
      </c>
      <c r="F232" s="11">
        <v>0</v>
      </c>
      <c r="G232" s="11">
        <v>5000</v>
      </c>
      <c r="H232" s="11">
        <f t="shared" si="30"/>
        <v>5000</v>
      </c>
    </row>
    <row r="233" spans="1:8" x14ac:dyDescent="0.15">
      <c r="A233" s="1">
        <v>211021</v>
      </c>
      <c r="B233" s="3" t="s">
        <v>120</v>
      </c>
      <c r="C233" s="8">
        <v>0</v>
      </c>
      <c r="D233" s="8">
        <v>0</v>
      </c>
      <c r="E233" s="11">
        <f t="shared" si="31"/>
        <v>0</v>
      </c>
      <c r="F233" s="11">
        <v>0</v>
      </c>
      <c r="G233" s="11">
        <v>20000</v>
      </c>
      <c r="H233" s="11">
        <f t="shared" si="30"/>
        <v>20000</v>
      </c>
    </row>
    <row r="234" spans="1:8" x14ac:dyDescent="0.15">
      <c r="A234" s="1">
        <v>211030</v>
      </c>
      <c r="B234" s="3" t="s">
        <v>207</v>
      </c>
      <c r="C234" s="8">
        <v>0</v>
      </c>
      <c r="D234" s="8">
        <v>0</v>
      </c>
      <c r="E234" s="11">
        <f t="shared" si="31"/>
        <v>0</v>
      </c>
      <c r="F234" s="11">
        <v>0</v>
      </c>
      <c r="G234" s="11">
        <v>246837</v>
      </c>
      <c r="H234" s="11">
        <f t="shared" si="30"/>
        <v>246837</v>
      </c>
    </row>
    <row r="235" spans="1:8" x14ac:dyDescent="0.15">
      <c r="A235" s="1">
        <v>211035</v>
      </c>
      <c r="B235" s="3" t="s">
        <v>356</v>
      </c>
      <c r="C235" s="8">
        <v>0</v>
      </c>
      <c r="D235" s="8">
        <v>0</v>
      </c>
      <c r="E235" s="11">
        <f t="shared" si="31"/>
        <v>0</v>
      </c>
      <c r="F235" s="11">
        <v>0</v>
      </c>
      <c r="G235" s="11">
        <v>42934</v>
      </c>
      <c r="H235" s="11">
        <f t="shared" si="30"/>
        <v>42934</v>
      </c>
    </row>
    <row r="236" spans="1:8" x14ac:dyDescent="0.15">
      <c r="A236" s="1">
        <v>211036</v>
      </c>
      <c r="B236" s="3" t="s">
        <v>320</v>
      </c>
      <c r="C236" s="8">
        <v>0</v>
      </c>
      <c r="D236" s="8">
        <v>0</v>
      </c>
      <c r="E236" s="11">
        <f t="shared" si="31"/>
        <v>0</v>
      </c>
      <c r="F236" s="11">
        <v>0</v>
      </c>
      <c r="G236" s="11">
        <v>20000</v>
      </c>
      <c r="H236" s="11">
        <f t="shared" si="30"/>
        <v>20000</v>
      </c>
    </row>
    <row r="237" spans="1:8" x14ac:dyDescent="0.15">
      <c r="A237" s="1">
        <v>215010</v>
      </c>
      <c r="B237" s="3" t="s">
        <v>285</v>
      </c>
      <c r="C237" s="8">
        <v>0</v>
      </c>
      <c r="D237" s="8">
        <v>0</v>
      </c>
      <c r="E237" s="11">
        <f t="shared" si="31"/>
        <v>0</v>
      </c>
      <c r="F237" s="11">
        <v>0</v>
      </c>
      <c r="G237" s="11">
        <v>56627</v>
      </c>
      <c r="H237" s="11">
        <f t="shared" si="30"/>
        <v>56627</v>
      </c>
    </row>
    <row r="238" spans="1:8" x14ac:dyDescent="0.15">
      <c r="A238" s="1">
        <v>217014</v>
      </c>
      <c r="B238" s="3" t="s">
        <v>286</v>
      </c>
      <c r="C238" s="8">
        <v>0</v>
      </c>
      <c r="D238" s="8">
        <v>0</v>
      </c>
      <c r="E238" s="11">
        <f t="shared" si="31"/>
        <v>0</v>
      </c>
      <c r="F238" s="11">
        <v>0</v>
      </c>
      <c r="G238" s="11">
        <v>85394</v>
      </c>
      <c r="H238" s="11">
        <f t="shared" si="30"/>
        <v>85394</v>
      </c>
    </row>
    <row r="239" spans="1:8" x14ac:dyDescent="0.15">
      <c r="A239" s="1">
        <v>217015</v>
      </c>
      <c r="B239" s="3" t="s">
        <v>311</v>
      </c>
      <c r="C239" s="8">
        <v>0</v>
      </c>
      <c r="D239" s="8">
        <v>0</v>
      </c>
      <c r="E239" s="11">
        <f t="shared" si="31"/>
        <v>0</v>
      </c>
      <c r="F239" s="11">
        <v>0</v>
      </c>
      <c r="G239" s="11">
        <v>20000</v>
      </c>
      <c r="H239" s="11">
        <f t="shared" si="30"/>
        <v>20000</v>
      </c>
    </row>
    <row r="240" spans="1:8" x14ac:dyDescent="0.15">
      <c r="C240" s="8"/>
      <c r="D240" s="8"/>
      <c r="E240" s="11"/>
      <c r="F240" s="11"/>
      <c r="G240" s="11"/>
      <c r="H240" s="11"/>
    </row>
    <row r="241" spans="1:8" x14ac:dyDescent="0.15">
      <c r="B241" s="3" t="s">
        <v>20</v>
      </c>
      <c r="C241" s="12">
        <f t="shared" ref="C241:H241" si="32">SUM(C226:C239)</f>
        <v>234739</v>
      </c>
      <c r="D241" s="12">
        <f t="shared" si="32"/>
        <v>2308821.91</v>
      </c>
      <c r="E241" s="12">
        <f t="shared" si="32"/>
        <v>839375.10030000017</v>
      </c>
      <c r="F241" s="12">
        <f t="shared" si="32"/>
        <v>0</v>
      </c>
      <c r="G241" s="12">
        <f t="shared" si="32"/>
        <v>615081</v>
      </c>
      <c r="H241" s="12">
        <f t="shared" si="32"/>
        <v>3998017.0103000007</v>
      </c>
    </row>
    <row r="242" spans="1:8" x14ac:dyDescent="0.15">
      <c r="C242" s="11"/>
      <c r="D242" s="11"/>
      <c r="E242" s="11"/>
      <c r="F242" s="11"/>
      <c r="G242" s="11"/>
      <c r="H242" s="11"/>
    </row>
    <row r="243" spans="1:8" x14ac:dyDescent="0.15">
      <c r="B243" s="7" t="s">
        <v>322</v>
      </c>
      <c r="C243" s="8"/>
      <c r="D243" s="11"/>
      <c r="E243" s="11"/>
      <c r="F243" s="11"/>
      <c r="G243" s="17"/>
      <c r="H243" s="11"/>
    </row>
    <row r="244" spans="1:8" x14ac:dyDescent="0.15">
      <c r="A244" s="1">
        <v>210322</v>
      </c>
      <c r="B244" s="3" t="s">
        <v>121</v>
      </c>
      <c r="C244" s="11">
        <v>90350</v>
      </c>
      <c r="D244" s="11">
        <v>0</v>
      </c>
      <c r="E244" s="11">
        <f>SUM(C244:D244)*0.33</f>
        <v>29815.5</v>
      </c>
      <c r="F244" s="11">
        <v>0</v>
      </c>
      <c r="G244" s="11">
        <v>1206</v>
      </c>
      <c r="H244" s="11">
        <f t="shared" ref="H244:H270" si="33">+C244+D244+E244+F244+G244</f>
        <v>121371.5</v>
      </c>
    </row>
    <row r="245" spans="1:8" x14ac:dyDescent="0.15">
      <c r="A245" s="1">
        <v>210605</v>
      </c>
      <c r="B245" s="3" t="s">
        <v>287</v>
      </c>
      <c r="C245" s="11">
        <f>5021-1500</f>
        <v>3521</v>
      </c>
      <c r="D245" s="11">
        <v>0</v>
      </c>
      <c r="E245" s="11">
        <f t="shared" ref="E245:E270" si="34">SUM(C245:D245)*0.33</f>
        <v>1161.93</v>
      </c>
      <c r="F245" s="11">
        <v>0</v>
      </c>
      <c r="G245" s="11">
        <v>0</v>
      </c>
      <c r="H245" s="11">
        <f t="shared" si="33"/>
        <v>4682.93</v>
      </c>
    </row>
    <row r="246" spans="1:8" x14ac:dyDescent="0.15">
      <c r="A246" s="1">
        <v>211002</v>
      </c>
      <c r="B246" s="3" t="s">
        <v>245</v>
      </c>
      <c r="C246" s="11">
        <v>227819.87</v>
      </c>
      <c r="D246" s="11">
        <v>88724.01</v>
      </c>
      <c r="E246" s="11">
        <f t="shared" si="34"/>
        <v>104459.4804</v>
      </c>
      <c r="F246" s="11">
        <v>0</v>
      </c>
      <c r="G246" s="11">
        <v>8750</v>
      </c>
      <c r="H246" s="11">
        <f t="shared" si="33"/>
        <v>429753.36040000001</v>
      </c>
    </row>
    <row r="247" spans="1:8" x14ac:dyDescent="0.15">
      <c r="A247" s="1">
        <v>213001</v>
      </c>
      <c r="B247" s="3" t="s">
        <v>122</v>
      </c>
      <c r="C247" s="11">
        <v>372124</v>
      </c>
      <c r="D247" s="11">
        <v>240946.89</v>
      </c>
      <c r="E247" s="11">
        <f t="shared" si="34"/>
        <v>202313.39370000002</v>
      </c>
      <c r="F247" s="11">
        <v>0</v>
      </c>
      <c r="G247" s="11">
        <v>257185</v>
      </c>
      <c r="H247" s="11">
        <f t="shared" si="33"/>
        <v>1072569.2837</v>
      </c>
    </row>
    <row r="248" spans="1:8" x14ac:dyDescent="0.15">
      <c r="A248" s="1">
        <v>213003</v>
      </c>
      <c r="B248" s="3" t="s">
        <v>288</v>
      </c>
      <c r="C248" s="11">
        <v>232784</v>
      </c>
      <c r="D248" s="11">
        <v>80472.56</v>
      </c>
      <c r="E248" s="11">
        <f t="shared" si="34"/>
        <v>103374.6648</v>
      </c>
      <c r="F248" s="11">
        <v>0</v>
      </c>
      <c r="G248" s="11">
        <v>45563</v>
      </c>
      <c r="H248" s="11">
        <f t="shared" si="33"/>
        <v>462194.22479999997</v>
      </c>
    </row>
    <row r="249" spans="1:8" x14ac:dyDescent="0.15">
      <c r="A249" s="1">
        <v>213004</v>
      </c>
      <c r="B249" s="3" t="s">
        <v>123</v>
      </c>
      <c r="C249" s="11">
        <v>190600</v>
      </c>
      <c r="D249" s="11">
        <v>119439.33</v>
      </c>
      <c r="E249" s="11">
        <f t="shared" si="34"/>
        <v>102312.97890000002</v>
      </c>
      <c r="F249" s="11">
        <v>0</v>
      </c>
      <c r="G249" s="11">
        <v>55671</v>
      </c>
      <c r="H249" s="11">
        <f t="shared" si="33"/>
        <v>468023.30890000006</v>
      </c>
    </row>
    <row r="250" spans="1:8" x14ac:dyDescent="0.15">
      <c r="A250" s="1">
        <v>213005</v>
      </c>
      <c r="B250" s="3" t="s">
        <v>289</v>
      </c>
      <c r="C250" s="11">
        <v>262276</v>
      </c>
      <c r="D250" s="11">
        <v>99340</v>
      </c>
      <c r="E250" s="11">
        <f t="shared" si="34"/>
        <v>119333.28</v>
      </c>
      <c r="F250" s="11">
        <v>0</v>
      </c>
      <c r="G250" s="11">
        <v>25051</v>
      </c>
      <c r="H250" s="11">
        <f t="shared" si="33"/>
        <v>506000.28</v>
      </c>
    </row>
    <row r="251" spans="1:8" x14ac:dyDescent="0.15">
      <c r="A251" s="1">
        <v>213008</v>
      </c>
      <c r="B251" s="3" t="s">
        <v>124</v>
      </c>
      <c r="C251" s="11">
        <v>162289</v>
      </c>
      <c r="D251" s="11">
        <v>166380.56</v>
      </c>
      <c r="E251" s="11">
        <f t="shared" si="34"/>
        <v>108460.95480000001</v>
      </c>
      <c r="F251" s="11">
        <v>0</v>
      </c>
      <c r="G251" s="11">
        <v>4797</v>
      </c>
      <c r="H251" s="11">
        <f t="shared" si="33"/>
        <v>441927.5148</v>
      </c>
    </row>
    <row r="252" spans="1:8" ht="11.25" customHeight="1" x14ac:dyDescent="0.15">
      <c r="A252" s="1">
        <v>213010</v>
      </c>
      <c r="B252" s="3" t="s">
        <v>290</v>
      </c>
      <c r="C252" s="11">
        <v>0</v>
      </c>
      <c r="D252" s="11">
        <v>0</v>
      </c>
      <c r="E252" s="11">
        <f t="shared" si="34"/>
        <v>0</v>
      </c>
      <c r="F252" s="11">
        <v>0</v>
      </c>
      <c r="G252" s="11">
        <v>3179</v>
      </c>
      <c r="H252" s="11">
        <f t="shared" si="33"/>
        <v>3179</v>
      </c>
    </row>
    <row r="253" spans="1:8" x14ac:dyDescent="0.15">
      <c r="A253" s="1">
        <v>213011</v>
      </c>
      <c r="B253" s="3" t="s">
        <v>125</v>
      </c>
      <c r="C253" s="11">
        <v>0</v>
      </c>
      <c r="D253" s="11">
        <v>0</v>
      </c>
      <c r="E253" s="11">
        <f t="shared" si="34"/>
        <v>0</v>
      </c>
      <c r="F253" s="11">
        <v>0</v>
      </c>
      <c r="G253" s="11">
        <v>22087</v>
      </c>
      <c r="H253" s="11">
        <f t="shared" si="33"/>
        <v>22087</v>
      </c>
    </row>
    <row r="254" spans="1:8" x14ac:dyDescent="0.15">
      <c r="A254" s="1">
        <v>213012</v>
      </c>
      <c r="B254" s="3" t="s">
        <v>357</v>
      </c>
      <c r="C254" s="11">
        <v>0</v>
      </c>
      <c r="D254" s="11">
        <v>0</v>
      </c>
      <c r="E254" s="11">
        <f t="shared" si="34"/>
        <v>0</v>
      </c>
      <c r="F254" s="11">
        <v>0</v>
      </c>
      <c r="G254" s="11">
        <v>34750</v>
      </c>
      <c r="H254" s="11">
        <f t="shared" si="33"/>
        <v>34750</v>
      </c>
    </row>
    <row r="255" spans="1:8" x14ac:dyDescent="0.15">
      <c r="A255" s="1">
        <v>215000</v>
      </c>
      <c r="B255" s="3" t="s">
        <v>339</v>
      </c>
      <c r="C255" s="11">
        <v>0</v>
      </c>
      <c r="D255" s="11">
        <v>0</v>
      </c>
      <c r="E255" s="11">
        <f t="shared" si="34"/>
        <v>0</v>
      </c>
      <c r="F255" s="11">
        <v>0</v>
      </c>
      <c r="G255" s="11">
        <v>7500</v>
      </c>
      <c r="H255" s="11">
        <f t="shared" si="33"/>
        <v>7500</v>
      </c>
    </row>
    <row r="256" spans="1:8" x14ac:dyDescent="0.15">
      <c r="A256" s="1">
        <v>215006</v>
      </c>
      <c r="B256" s="3" t="s">
        <v>221</v>
      </c>
      <c r="C256" s="11">
        <v>129621.6</v>
      </c>
      <c r="D256" s="11">
        <v>43442</v>
      </c>
      <c r="E256" s="11">
        <f t="shared" si="34"/>
        <v>57110.988000000005</v>
      </c>
      <c r="F256" s="11">
        <v>0</v>
      </c>
      <c r="G256" s="11">
        <v>16637</v>
      </c>
      <c r="H256" s="11">
        <f t="shared" si="33"/>
        <v>246811.58800000002</v>
      </c>
    </row>
    <row r="257" spans="1:8" x14ac:dyDescent="0.15">
      <c r="A257" s="1">
        <v>215023</v>
      </c>
      <c r="B257" s="3" t="s">
        <v>362</v>
      </c>
      <c r="C257" s="11">
        <v>0</v>
      </c>
      <c r="D257" s="11">
        <v>6630</v>
      </c>
      <c r="E257" s="11">
        <f t="shared" si="34"/>
        <v>2187.9</v>
      </c>
      <c r="F257" s="11">
        <v>10000</v>
      </c>
      <c r="G257" s="11">
        <v>21963</v>
      </c>
      <c r="H257" s="11">
        <f t="shared" si="33"/>
        <v>40780.9</v>
      </c>
    </row>
    <row r="258" spans="1:8" x14ac:dyDescent="0.15">
      <c r="A258" s="1">
        <v>215035</v>
      </c>
      <c r="B258" s="3" t="s">
        <v>126</v>
      </c>
      <c r="C258" s="11">
        <v>0</v>
      </c>
      <c r="D258" s="11">
        <v>79222.81</v>
      </c>
      <c r="E258" s="11">
        <f t="shared" si="34"/>
        <v>26143.527300000002</v>
      </c>
      <c r="F258" s="11">
        <v>0</v>
      </c>
      <c r="G258" s="11">
        <v>25341</v>
      </c>
      <c r="H258" s="11">
        <f t="shared" si="33"/>
        <v>130707.3373</v>
      </c>
    </row>
    <row r="259" spans="1:8" x14ac:dyDescent="0.15">
      <c r="A259" s="1">
        <v>215056</v>
      </c>
      <c r="B259" s="3" t="s">
        <v>128</v>
      </c>
      <c r="C259" s="11">
        <v>0</v>
      </c>
      <c r="D259" s="11">
        <v>0</v>
      </c>
      <c r="E259" s="11">
        <f t="shared" si="34"/>
        <v>0</v>
      </c>
      <c r="F259" s="11">
        <v>0</v>
      </c>
      <c r="G259" s="11">
        <v>6702</v>
      </c>
      <c r="H259" s="11">
        <f t="shared" si="33"/>
        <v>6702</v>
      </c>
    </row>
    <row r="260" spans="1:8" x14ac:dyDescent="0.15">
      <c r="A260" s="1">
        <v>215059</v>
      </c>
      <c r="B260" s="3" t="s">
        <v>291</v>
      </c>
      <c r="C260" s="11">
        <v>137389</v>
      </c>
      <c r="D260" s="11">
        <v>41954</v>
      </c>
      <c r="E260" s="11">
        <f t="shared" si="34"/>
        <v>59183.19</v>
      </c>
      <c r="F260" s="11">
        <v>0</v>
      </c>
      <c r="G260" s="11">
        <v>57748.92</v>
      </c>
      <c r="H260" s="11">
        <f t="shared" si="33"/>
        <v>296275.11</v>
      </c>
    </row>
    <row r="261" spans="1:8" x14ac:dyDescent="0.15">
      <c r="A261" s="1">
        <v>215060</v>
      </c>
      <c r="B261" s="3" t="s">
        <v>292</v>
      </c>
      <c r="C261" s="11">
        <v>0</v>
      </c>
      <c r="D261" s="11">
        <v>0</v>
      </c>
      <c r="E261" s="11">
        <f t="shared" si="34"/>
        <v>0</v>
      </c>
      <c r="F261" s="11">
        <v>0</v>
      </c>
      <c r="G261" s="11">
        <v>1830</v>
      </c>
      <c r="H261" s="11">
        <f t="shared" si="33"/>
        <v>1830</v>
      </c>
    </row>
    <row r="262" spans="1:8" x14ac:dyDescent="0.15">
      <c r="A262" s="1">
        <v>215061</v>
      </c>
      <c r="B262" s="3" t="s">
        <v>293</v>
      </c>
      <c r="C262" s="11">
        <v>0</v>
      </c>
      <c r="D262" s="11">
        <v>0</v>
      </c>
      <c r="E262" s="11">
        <f t="shared" si="34"/>
        <v>0</v>
      </c>
      <c r="F262" s="11">
        <v>0</v>
      </c>
      <c r="G262" s="11">
        <v>7510</v>
      </c>
      <c r="H262" s="11">
        <f t="shared" si="33"/>
        <v>7510</v>
      </c>
    </row>
    <row r="263" spans="1:8" x14ac:dyDescent="0.15">
      <c r="A263" s="1">
        <v>215068</v>
      </c>
      <c r="B263" s="3" t="s">
        <v>129</v>
      </c>
      <c r="C263" s="11">
        <v>141257.57999999999</v>
      </c>
      <c r="D263" s="11">
        <v>0</v>
      </c>
      <c r="E263" s="11">
        <f t="shared" si="34"/>
        <v>46615.001400000001</v>
      </c>
      <c r="F263" s="11">
        <v>0</v>
      </c>
      <c r="G263" s="11">
        <v>5100</v>
      </c>
      <c r="H263" s="11">
        <f t="shared" si="33"/>
        <v>192972.5814</v>
      </c>
    </row>
    <row r="264" spans="1:8" x14ac:dyDescent="0.15">
      <c r="A264" s="1">
        <v>215071</v>
      </c>
      <c r="B264" s="3" t="s">
        <v>208</v>
      </c>
      <c r="C264" s="11">
        <v>0</v>
      </c>
      <c r="D264" s="11">
        <v>0</v>
      </c>
      <c r="E264" s="11">
        <f t="shared" si="34"/>
        <v>0</v>
      </c>
      <c r="F264" s="11">
        <v>0</v>
      </c>
      <c r="G264" s="11">
        <v>929</v>
      </c>
      <c r="H264" s="11">
        <f t="shared" si="33"/>
        <v>929</v>
      </c>
    </row>
    <row r="265" spans="1:8" x14ac:dyDescent="0.15">
      <c r="A265" s="1">
        <v>215076</v>
      </c>
      <c r="B265" s="3" t="s">
        <v>223</v>
      </c>
      <c r="C265" s="11">
        <v>29187</v>
      </c>
      <c r="D265" s="11">
        <v>0</v>
      </c>
      <c r="E265" s="11">
        <f t="shared" si="34"/>
        <v>9631.7100000000009</v>
      </c>
      <c r="F265" s="11">
        <v>0</v>
      </c>
      <c r="G265" s="11">
        <v>0</v>
      </c>
      <c r="H265" s="11">
        <f t="shared" si="33"/>
        <v>38818.71</v>
      </c>
    </row>
    <row r="266" spans="1:8" x14ac:dyDescent="0.15">
      <c r="A266" s="1">
        <v>215127</v>
      </c>
      <c r="B266" s="3" t="s">
        <v>321</v>
      </c>
      <c r="C266" s="11">
        <v>0</v>
      </c>
      <c r="D266" s="11">
        <v>0</v>
      </c>
      <c r="E266" s="11">
        <f t="shared" si="34"/>
        <v>0</v>
      </c>
      <c r="F266" s="11">
        <v>0</v>
      </c>
      <c r="G266" s="11">
        <v>1500</v>
      </c>
      <c r="H266" s="11">
        <f t="shared" si="33"/>
        <v>1500</v>
      </c>
    </row>
    <row r="267" spans="1:8" x14ac:dyDescent="0.15">
      <c r="A267" s="1">
        <v>215129</v>
      </c>
      <c r="B267" s="3" t="s">
        <v>206</v>
      </c>
      <c r="C267" s="11">
        <v>0</v>
      </c>
      <c r="D267" s="11">
        <v>0</v>
      </c>
      <c r="E267" s="11">
        <f t="shared" si="34"/>
        <v>0</v>
      </c>
      <c r="F267" s="11">
        <v>0</v>
      </c>
      <c r="G267" s="11">
        <v>4350</v>
      </c>
      <c r="H267" s="11">
        <f t="shared" si="33"/>
        <v>4350</v>
      </c>
    </row>
    <row r="268" spans="1:8" x14ac:dyDescent="0.15">
      <c r="A268" s="1">
        <v>216082</v>
      </c>
      <c r="B268" s="3" t="s">
        <v>131</v>
      </c>
      <c r="C268" s="11">
        <v>80903.240000000005</v>
      </c>
      <c r="D268" s="11">
        <v>19055</v>
      </c>
      <c r="E268" s="11">
        <f t="shared" si="34"/>
        <v>32986.219200000007</v>
      </c>
      <c r="F268" s="11">
        <v>0</v>
      </c>
      <c r="G268" s="11">
        <v>70701</v>
      </c>
      <c r="H268" s="11">
        <f t="shared" si="33"/>
        <v>203645.45920000001</v>
      </c>
    </row>
    <row r="269" spans="1:8" x14ac:dyDescent="0.15">
      <c r="A269" s="1">
        <v>216085</v>
      </c>
      <c r="B269" s="3" t="s">
        <v>132</v>
      </c>
      <c r="C269" s="11">
        <v>147369</v>
      </c>
      <c r="D269" s="11">
        <v>40303.199999999997</v>
      </c>
      <c r="E269" s="11">
        <f t="shared" si="34"/>
        <v>61931.826000000008</v>
      </c>
      <c r="F269" s="11">
        <v>0</v>
      </c>
      <c r="G269" s="11">
        <v>36168</v>
      </c>
      <c r="H269" s="11">
        <f t="shared" si="33"/>
        <v>285772.02600000001</v>
      </c>
    </row>
    <row r="270" spans="1:8" x14ac:dyDescent="0.15">
      <c r="A270" s="1">
        <v>219030</v>
      </c>
      <c r="B270" s="3" t="s">
        <v>133</v>
      </c>
      <c r="C270" s="11">
        <v>54159.77</v>
      </c>
      <c r="D270" s="11">
        <v>0</v>
      </c>
      <c r="E270" s="11">
        <f t="shared" si="34"/>
        <v>17872.724099999999</v>
      </c>
      <c r="F270" s="11">
        <v>0</v>
      </c>
      <c r="G270" s="11">
        <v>0</v>
      </c>
      <c r="H270" s="11">
        <f t="shared" si="33"/>
        <v>72032.494099999996</v>
      </c>
    </row>
    <row r="271" spans="1:8" x14ac:dyDescent="0.15">
      <c r="C271" s="8"/>
      <c r="D271" s="8"/>
      <c r="E271" s="8"/>
      <c r="F271" s="11"/>
      <c r="G271" s="11"/>
      <c r="H271" s="11"/>
    </row>
    <row r="272" spans="1:8" x14ac:dyDescent="0.15">
      <c r="B272" s="3" t="s">
        <v>30</v>
      </c>
      <c r="C272" s="12">
        <f t="shared" ref="C272:F272" si="35">SUM(C243:C271)</f>
        <v>2261651.06</v>
      </c>
      <c r="D272" s="12">
        <f t="shared" si="35"/>
        <v>1025910.3600000001</v>
      </c>
      <c r="E272" s="12">
        <f t="shared" si="35"/>
        <v>1084895.2685999998</v>
      </c>
      <c r="F272" s="12">
        <f t="shared" si="35"/>
        <v>10000</v>
      </c>
      <c r="G272" s="12">
        <f>SUM(G244:G270)</f>
        <v>722218.92</v>
      </c>
      <c r="H272" s="12">
        <f>SUM(H243:H271)</f>
        <v>5104675.6085999999</v>
      </c>
    </row>
    <row r="273" spans="1:8" x14ac:dyDescent="0.15">
      <c r="C273" s="11"/>
      <c r="D273" s="11"/>
      <c r="E273" s="11"/>
      <c r="F273" s="11"/>
      <c r="G273" s="11"/>
      <c r="H273" s="11"/>
    </row>
    <row r="274" spans="1:8" x14ac:dyDescent="0.15">
      <c r="B274" s="7" t="s">
        <v>10</v>
      </c>
      <c r="C274" s="8"/>
      <c r="D274" s="11"/>
      <c r="E274" s="11"/>
      <c r="F274" s="11"/>
      <c r="G274" s="17"/>
      <c r="H274" s="11"/>
    </row>
    <row r="275" spans="1:8" x14ac:dyDescent="0.15">
      <c r="A275" s="1">
        <v>214003</v>
      </c>
      <c r="B275" s="3" t="s">
        <v>294</v>
      </c>
      <c r="C275" s="8">
        <v>194968</v>
      </c>
      <c r="D275" s="8">
        <v>1113108.49</v>
      </c>
      <c r="E275" s="8">
        <f>SUM(C275:D275)*0.33</f>
        <v>431665.24170000001</v>
      </c>
      <c r="F275" s="11">
        <v>0</v>
      </c>
      <c r="G275" s="11">
        <v>0</v>
      </c>
      <c r="H275" s="11">
        <f t="shared" ref="H275:H290" si="36">+C275+D275+E275+F275+G275</f>
        <v>1739741.7316999999</v>
      </c>
    </row>
    <row r="276" spans="1:8" x14ac:dyDescent="0.15">
      <c r="A276" s="1">
        <v>214004</v>
      </c>
      <c r="B276" s="3" t="s">
        <v>295</v>
      </c>
      <c r="C276" s="8">
        <v>0</v>
      </c>
      <c r="D276" s="8">
        <v>1246212.74</v>
      </c>
      <c r="E276" s="8">
        <f t="shared" ref="E276:E290" si="37">SUM(C276:D276)*0.33</f>
        <v>411250.20420000004</v>
      </c>
      <c r="F276" s="11">
        <v>0</v>
      </c>
      <c r="G276" s="11">
        <v>0</v>
      </c>
      <c r="H276" s="11">
        <f t="shared" si="36"/>
        <v>1657462.9442</v>
      </c>
    </row>
    <row r="277" spans="1:8" ht="12" customHeight="1" x14ac:dyDescent="0.15">
      <c r="A277" s="1">
        <v>214006</v>
      </c>
      <c r="B277" s="3" t="s">
        <v>358</v>
      </c>
      <c r="C277" s="8">
        <v>0</v>
      </c>
      <c r="D277" s="8">
        <f>4330+15147</f>
        <v>19477</v>
      </c>
      <c r="E277" s="8">
        <f t="shared" si="37"/>
        <v>6427.41</v>
      </c>
      <c r="F277" s="11">
        <v>0</v>
      </c>
      <c r="G277" s="11">
        <v>2000</v>
      </c>
      <c r="H277" s="11">
        <f t="shared" si="36"/>
        <v>27904.41</v>
      </c>
    </row>
    <row r="278" spans="1:8" x14ac:dyDescent="0.15">
      <c r="A278" s="1">
        <v>214017</v>
      </c>
      <c r="B278" s="3" t="s">
        <v>296</v>
      </c>
      <c r="C278" s="8">
        <v>0</v>
      </c>
      <c r="D278" s="8">
        <v>0</v>
      </c>
      <c r="E278" s="8">
        <f t="shared" si="37"/>
        <v>0</v>
      </c>
      <c r="F278" s="11">
        <v>0</v>
      </c>
      <c r="G278" s="11">
        <v>54271.49</v>
      </c>
      <c r="H278" s="11">
        <f t="shared" si="36"/>
        <v>54271.49</v>
      </c>
    </row>
    <row r="279" spans="1:8" x14ac:dyDescent="0.15">
      <c r="A279" s="1">
        <v>214028</v>
      </c>
      <c r="B279" s="3" t="s">
        <v>239</v>
      </c>
      <c r="C279" s="11">
        <v>25788.5</v>
      </c>
      <c r="D279" s="11">
        <v>0</v>
      </c>
      <c r="E279" s="11">
        <f>SUM(C279:D279)*0.33</f>
        <v>8510.2049999999999</v>
      </c>
      <c r="F279" s="11">
        <v>0</v>
      </c>
      <c r="G279" s="11">
        <v>0</v>
      </c>
      <c r="H279" s="11">
        <f t="shared" si="36"/>
        <v>34298.705000000002</v>
      </c>
    </row>
    <row r="280" spans="1:8" x14ac:dyDescent="0.15">
      <c r="A280" s="1">
        <v>214251</v>
      </c>
      <c r="B280" s="3" t="s">
        <v>297</v>
      </c>
      <c r="C280" s="8">
        <v>0</v>
      </c>
      <c r="D280" s="8">
        <v>0</v>
      </c>
      <c r="E280" s="8">
        <f t="shared" si="37"/>
        <v>0</v>
      </c>
      <c r="F280" s="11">
        <v>0</v>
      </c>
      <c r="G280" s="11">
        <v>338177</v>
      </c>
      <c r="H280" s="11">
        <f t="shared" si="36"/>
        <v>338177</v>
      </c>
    </row>
    <row r="281" spans="1:8" x14ac:dyDescent="0.15">
      <c r="A281" s="1">
        <v>214252</v>
      </c>
      <c r="B281" s="3" t="s">
        <v>194</v>
      </c>
      <c r="C281" s="8">
        <v>0</v>
      </c>
      <c r="D281" s="8">
        <v>0</v>
      </c>
      <c r="E281" s="8">
        <f t="shared" si="37"/>
        <v>0</v>
      </c>
      <c r="F281" s="11">
        <v>0</v>
      </c>
      <c r="G281" s="11">
        <v>140000</v>
      </c>
      <c r="H281" s="11">
        <f t="shared" si="36"/>
        <v>140000</v>
      </c>
    </row>
    <row r="282" spans="1:8" x14ac:dyDescent="0.15">
      <c r="A282" s="1">
        <v>214255</v>
      </c>
      <c r="B282" s="3" t="s">
        <v>197</v>
      </c>
      <c r="C282" s="8">
        <v>0</v>
      </c>
      <c r="D282" s="8">
        <v>0</v>
      </c>
      <c r="E282" s="8">
        <f t="shared" si="37"/>
        <v>0</v>
      </c>
      <c r="F282" s="11">
        <v>0</v>
      </c>
      <c r="G282" s="11">
        <v>12827</v>
      </c>
      <c r="H282" s="11">
        <f t="shared" si="36"/>
        <v>12827</v>
      </c>
    </row>
    <row r="283" spans="1:8" x14ac:dyDescent="0.15">
      <c r="A283" s="1">
        <v>214256</v>
      </c>
      <c r="B283" s="3" t="s">
        <v>220</v>
      </c>
      <c r="C283" s="8">
        <v>0</v>
      </c>
      <c r="D283" s="8">
        <v>0</v>
      </c>
      <c r="E283" s="8">
        <f t="shared" si="37"/>
        <v>0</v>
      </c>
      <c r="F283" s="11">
        <v>0</v>
      </c>
      <c r="G283" s="11">
        <v>100000</v>
      </c>
      <c r="H283" s="11">
        <f t="shared" si="36"/>
        <v>100000</v>
      </c>
    </row>
    <row r="284" spans="1:8" x14ac:dyDescent="0.15">
      <c r="A284" s="1">
        <v>214260</v>
      </c>
      <c r="B284" s="3" t="s">
        <v>195</v>
      </c>
      <c r="C284" s="8">
        <v>0</v>
      </c>
      <c r="D284" s="8">
        <v>0</v>
      </c>
      <c r="E284" s="8">
        <f t="shared" si="37"/>
        <v>0</v>
      </c>
      <c r="F284" s="11">
        <v>0</v>
      </c>
      <c r="G284" s="11">
        <v>23166</v>
      </c>
      <c r="H284" s="11">
        <f t="shared" si="36"/>
        <v>23166</v>
      </c>
    </row>
    <row r="285" spans="1:8" x14ac:dyDescent="0.15">
      <c r="A285" s="1">
        <v>214261</v>
      </c>
      <c r="B285" s="3" t="s">
        <v>196</v>
      </c>
      <c r="C285" s="8">
        <v>0</v>
      </c>
      <c r="D285" s="8">
        <v>0</v>
      </c>
      <c r="E285" s="8">
        <f t="shared" si="37"/>
        <v>0</v>
      </c>
      <c r="F285" s="11">
        <v>0</v>
      </c>
      <c r="G285" s="11">
        <v>14000</v>
      </c>
      <c r="H285" s="11">
        <f t="shared" si="36"/>
        <v>14000</v>
      </c>
    </row>
    <row r="286" spans="1:8" x14ac:dyDescent="0.15">
      <c r="A286" s="1">
        <v>214265</v>
      </c>
      <c r="B286" s="3" t="s">
        <v>198</v>
      </c>
      <c r="C286" s="8">
        <v>0</v>
      </c>
      <c r="D286" s="8">
        <v>0</v>
      </c>
      <c r="E286" s="8">
        <f t="shared" si="37"/>
        <v>0</v>
      </c>
      <c r="F286" s="11">
        <v>0</v>
      </c>
      <c r="G286" s="11">
        <v>32241</v>
      </c>
      <c r="H286" s="11">
        <f t="shared" si="36"/>
        <v>32241</v>
      </c>
    </row>
    <row r="287" spans="1:8" x14ac:dyDescent="0.15">
      <c r="A287" s="1">
        <v>216012</v>
      </c>
      <c r="B287" s="3" t="s">
        <v>134</v>
      </c>
      <c r="C287" s="8">
        <v>0</v>
      </c>
      <c r="D287" s="8">
        <v>21057</v>
      </c>
      <c r="E287" s="8">
        <f t="shared" si="37"/>
        <v>6948.81</v>
      </c>
      <c r="F287" s="11">
        <v>0</v>
      </c>
      <c r="G287" s="11">
        <v>0</v>
      </c>
      <c r="H287" s="11">
        <f t="shared" si="36"/>
        <v>28005.81</v>
      </c>
    </row>
    <row r="288" spans="1:8" x14ac:dyDescent="0.15">
      <c r="A288" s="1">
        <v>870101</v>
      </c>
      <c r="B288" s="3" t="s">
        <v>298</v>
      </c>
      <c r="C288" s="8">
        <v>0</v>
      </c>
      <c r="D288" s="8">
        <v>0</v>
      </c>
      <c r="E288" s="8">
        <f t="shared" si="37"/>
        <v>0</v>
      </c>
      <c r="F288" s="11">
        <v>0</v>
      </c>
      <c r="G288" s="11">
        <v>652605</v>
      </c>
      <c r="H288" s="11">
        <f t="shared" si="36"/>
        <v>652605</v>
      </c>
    </row>
    <row r="289" spans="1:8" x14ac:dyDescent="0.15">
      <c r="A289" s="1">
        <v>870102</v>
      </c>
      <c r="B289" s="3" t="s">
        <v>299</v>
      </c>
      <c r="C289" s="8">
        <v>0</v>
      </c>
      <c r="D289" s="8">
        <v>0</v>
      </c>
      <c r="E289" s="8">
        <f t="shared" si="37"/>
        <v>0</v>
      </c>
      <c r="F289" s="11">
        <v>0</v>
      </c>
      <c r="G289" s="11">
        <v>100000</v>
      </c>
      <c r="H289" s="11">
        <f t="shared" si="36"/>
        <v>100000</v>
      </c>
    </row>
    <row r="290" spans="1:8" x14ac:dyDescent="0.15">
      <c r="A290" s="1">
        <v>870107</v>
      </c>
      <c r="B290" s="3" t="s">
        <v>205</v>
      </c>
      <c r="C290" s="8">
        <v>0</v>
      </c>
      <c r="D290" s="8">
        <v>0</v>
      </c>
      <c r="E290" s="8">
        <f t="shared" si="37"/>
        <v>0</v>
      </c>
      <c r="F290" s="11">
        <v>0</v>
      </c>
      <c r="G290" s="11">
        <v>20000</v>
      </c>
      <c r="H290" s="11">
        <f t="shared" si="36"/>
        <v>20000</v>
      </c>
    </row>
    <row r="291" spans="1:8" x14ac:dyDescent="0.15">
      <c r="C291" s="8"/>
      <c r="D291" s="8"/>
      <c r="E291" s="8" t="s">
        <v>0</v>
      </c>
      <c r="F291" s="11"/>
      <c r="G291" s="11"/>
      <c r="H291" s="11"/>
    </row>
    <row r="292" spans="1:8" x14ac:dyDescent="0.15">
      <c r="B292" s="3" t="s">
        <v>11</v>
      </c>
      <c r="C292" s="12">
        <f t="shared" ref="C292:H292" si="38">SUM(C275:C291)</f>
        <v>220756.5</v>
      </c>
      <c r="D292" s="12">
        <f t="shared" si="38"/>
        <v>2399855.23</v>
      </c>
      <c r="E292" s="12">
        <f t="shared" si="38"/>
        <v>864801.8709000001</v>
      </c>
      <c r="F292" s="12">
        <f t="shared" si="38"/>
        <v>0</v>
      </c>
      <c r="G292" s="12">
        <f t="shared" si="38"/>
        <v>1489287.49</v>
      </c>
      <c r="H292" s="12">
        <f t="shared" si="38"/>
        <v>4974701.0909000002</v>
      </c>
    </row>
    <row r="293" spans="1:8" x14ac:dyDescent="0.15">
      <c r="C293" s="8"/>
      <c r="D293" s="11"/>
      <c r="E293" s="11"/>
      <c r="F293" s="11"/>
      <c r="G293" s="11"/>
      <c r="H293" s="11"/>
    </row>
    <row r="294" spans="1:8" x14ac:dyDescent="0.15">
      <c r="B294" s="7" t="s">
        <v>3</v>
      </c>
      <c r="C294" s="8"/>
      <c r="D294" s="11"/>
      <c r="E294" s="11"/>
      <c r="F294" s="11"/>
      <c r="G294" s="17"/>
      <c r="H294" s="11"/>
    </row>
    <row r="295" spans="1:8" x14ac:dyDescent="0.15">
      <c r="A295" s="1">
        <v>219000</v>
      </c>
      <c r="B295" s="3" t="s">
        <v>300</v>
      </c>
      <c r="C295" s="11">
        <f>2123058.08+3000+9301</f>
        <v>2135359.08</v>
      </c>
      <c r="D295" s="11">
        <v>0</v>
      </c>
      <c r="E295" s="11">
        <f t="shared" ref="E295:E299" si="39">SUM(C295:D295)*0.33</f>
        <v>704668.49640000006</v>
      </c>
      <c r="F295" s="11">
        <v>0</v>
      </c>
      <c r="G295" s="11">
        <v>0</v>
      </c>
      <c r="H295" s="11">
        <f>+C295+D295+E295+F295+G295</f>
        <v>2840027.5764000001</v>
      </c>
    </row>
    <row r="296" spans="1:8" x14ac:dyDescent="0.15">
      <c r="A296" s="1">
        <v>219000</v>
      </c>
      <c r="B296" s="3" t="s">
        <v>301</v>
      </c>
      <c r="C296" s="11">
        <v>90000</v>
      </c>
      <c r="D296" s="11">
        <v>0</v>
      </c>
      <c r="E296" s="11">
        <f t="shared" si="39"/>
        <v>29700</v>
      </c>
      <c r="F296" s="11">
        <v>0</v>
      </c>
      <c r="G296" s="11">
        <v>0</v>
      </c>
      <c r="H296" s="11">
        <f>+C296+D296+E296+F296+G296</f>
        <v>119700</v>
      </c>
    </row>
    <row r="297" spans="1:8" x14ac:dyDescent="0.15">
      <c r="A297" s="1">
        <v>219000</v>
      </c>
      <c r="B297" s="3" t="s">
        <v>302</v>
      </c>
      <c r="C297" s="8">
        <v>0</v>
      </c>
      <c r="D297" s="11">
        <v>0</v>
      </c>
      <c r="E297" s="11">
        <f t="shared" si="39"/>
        <v>0</v>
      </c>
      <c r="F297" s="11">
        <v>0</v>
      </c>
      <c r="G297" s="11">
        <v>48790</v>
      </c>
      <c r="H297" s="11">
        <f>+C297+D297+E297+F297+G297</f>
        <v>48790</v>
      </c>
    </row>
    <row r="298" spans="1:8" x14ac:dyDescent="0.15">
      <c r="A298" s="1">
        <v>219001</v>
      </c>
      <c r="B298" s="3" t="s">
        <v>303</v>
      </c>
      <c r="C298" s="8">
        <v>0</v>
      </c>
      <c r="D298" s="11">
        <v>0</v>
      </c>
      <c r="E298" s="11">
        <f t="shared" si="39"/>
        <v>0</v>
      </c>
      <c r="F298" s="11">
        <v>0</v>
      </c>
      <c r="G298" s="11">
        <v>2500</v>
      </c>
      <c r="H298" s="11">
        <f>+C298+D298+E298+F298+G298</f>
        <v>2500</v>
      </c>
    </row>
    <row r="299" spans="1:8" x14ac:dyDescent="0.15">
      <c r="A299" s="1">
        <v>219020</v>
      </c>
      <c r="B299" s="3" t="s">
        <v>304</v>
      </c>
      <c r="C299" s="8">
        <v>0</v>
      </c>
      <c r="D299" s="11">
        <v>0</v>
      </c>
      <c r="E299" s="11">
        <f t="shared" si="39"/>
        <v>0</v>
      </c>
      <c r="F299" s="11">
        <v>0</v>
      </c>
      <c r="G299" s="11">
        <v>2500</v>
      </c>
      <c r="H299" s="11">
        <f>+C299+D299+E299+F299+G299</f>
        <v>2500</v>
      </c>
    </row>
    <row r="300" spans="1:8" x14ac:dyDescent="0.15">
      <c r="C300" s="8"/>
      <c r="D300" s="11"/>
      <c r="E300" s="11"/>
      <c r="F300" s="11"/>
      <c r="G300" s="11"/>
      <c r="H300" s="11"/>
    </row>
    <row r="301" spans="1:8" x14ac:dyDescent="0.15">
      <c r="B301" s="3" t="s">
        <v>4</v>
      </c>
      <c r="C301" s="12">
        <f t="shared" ref="C301:H301" si="40">SUM(C295:C300)</f>
        <v>2225359.08</v>
      </c>
      <c r="D301" s="12">
        <f t="shared" si="40"/>
        <v>0</v>
      </c>
      <c r="E301" s="12">
        <f t="shared" si="40"/>
        <v>734368.49640000006</v>
      </c>
      <c r="F301" s="12">
        <f t="shared" si="40"/>
        <v>0</v>
      </c>
      <c r="G301" s="12">
        <f t="shared" si="40"/>
        <v>53790</v>
      </c>
      <c r="H301" s="12">
        <f t="shared" si="40"/>
        <v>3013517.5764000001</v>
      </c>
    </row>
    <row r="302" spans="1:8" x14ac:dyDescent="0.15">
      <c r="C302" s="11"/>
      <c r="D302" s="11"/>
      <c r="E302" s="11"/>
      <c r="F302" s="11"/>
      <c r="G302" s="11"/>
      <c r="H302" s="11"/>
    </row>
    <row r="303" spans="1:8" x14ac:dyDescent="0.15">
      <c r="B303" s="7" t="s">
        <v>31</v>
      </c>
      <c r="C303" s="8"/>
      <c r="D303" s="11"/>
      <c r="E303" s="11"/>
      <c r="F303" s="11"/>
      <c r="G303" s="17"/>
      <c r="H303" s="11"/>
    </row>
    <row r="304" spans="1:8" x14ac:dyDescent="0.15">
      <c r="A304" s="1">
        <v>213002</v>
      </c>
      <c r="B304" s="3" t="s">
        <v>305</v>
      </c>
      <c r="C304" s="11">
        <v>0</v>
      </c>
      <c r="D304" s="11">
        <v>0</v>
      </c>
      <c r="E304" s="11">
        <f>SUM(C304:D304)*0.33</f>
        <v>0</v>
      </c>
      <c r="F304" s="11">
        <v>0</v>
      </c>
      <c r="G304" s="11">
        <v>4000</v>
      </c>
      <c r="H304" s="11">
        <f t="shared" ref="H304:H318" si="41">+C304+D304+E304+F304+G304</f>
        <v>4000</v>
      </c>
    </row>
    <row r="305" spans="1:8" x14ac:dyDescent="0.15">
      <c r="A305" s="1">
        <v>214010</v>
      </c>
      <c r="B305" s="3" t="s">
        <v>135</v>
      </c>
      <c r="C305" s="11">
        <v>43335.5</v>
      </c>
      <c r="D305" s="11">
        <v>42978</v>
      </c>
      <c r="E305" s="11">
        <f t="shared" ref="E305:E317" si="42">SUM(C305:D305)*0.33</f>
        <v>28483.455000000002</v>
      </c>
      <c r="F305" s="11">
        <v>0</v>
      </c>
      <c r="G305" s="11">
        <v>302964</v>
      </c>
      <c r="H305" s="11">
        <f t="shared" si="41"/>
        <v>417760.95500000002</v>
      </c>
    </row>
    <row r="306" spans="1:8" x14ac:dyDescent="0.15">
      <c r="A306" s="1">
        <v>214012</v>
      </c>
      <c r="B306" s="3" t="s">
        <v>136</v>
      </c>
      <c r="C306" s="11">
        <v>0</v>
      </c>
      <c r="D306" s="11">
        <v>78832</v>
      </c>
      <c r="E306" s="11">
        <f t="shared" si="42"/>
        <v>26014.560000000001</v>
      </c>
      <c r="F306" s="11">
        <v>0</v>
      </c>
      <c r="G306" s="11">
        <v>5750</v>
      </c>
      <c r="H306" s="11">
        <f t="shared" si="41"/>
        <v>110596.56</v>
      </c>
    </row>
    <row r="307" spans="1:8" x14ac:dyDescent="0.15">
      <c r="A307" s="1">
        <v>215004</v>
      </c>
      <c r="B307" s="3" t="s">
        <v>137</v>
      </c>
      <c r="C307" s="11">
        <v>186211.92</v>
      </c>
      <c r="D307" s="11">
        <v>42116</v>
      </c>
      <c r="E307" s="11">
        <f t="shared" si="42"/>
        <v>75348.213600000003</v>
      </c>
      <c r="F307" s="11">
        <v>0</v>
      </c>
      <c r="G307" s="11">
        <v>13052</v>
      </c>
      <c r="H307" s="11">
        <f t="shared" si="41"/>
        <v>316728.1336</v>
      </c>
    </row>
    <row r="308" spans="1:8" x14ac:dyDescent="0.15">
      <c r="A308" s="1">
        <v>215022</v>
      </c>
      <c r="B308" s="3" t="s">
        <v>359</v>
      </c>
      <c r="C308" s="11">
        <v>0</v>
      </c>
      <c r="D308" s="11">
        <f>6120+2040</f>
        <v>8160</v>
      </c>
      <c r="E308" s="11">
        <f t="shared" si="42"/>
        <v>2692.8</v>
      </c>
      <c r="F308" s="11">
        <v>100000</v>
      </c>
      <c r="G308" s="11">
        <v>14667</v>
      </c>
      <c r="H308" s="11">
        <f t="shared" si="41"/>
        <v>125519.8</v>
      </c>
    </row>
    <row r="309" spans="1:8" x14ac:dyDescent="0.15">
      <c r="A309" s="1">
        <v>215029</v>
      </c>
      <c r="B309" s="3" t="s">
        <v>138</v>
      </c>
      <c r="C309" s="11">
        <v>0</v>
      </c>
      <c r="D309" s="11">
        <v>0</v>
      </c>
      <c r="E309" s="11">
        <f t="shared" si="42"/>
        <v>0</v>
      </c>
      <c r="F309" s="11">
        <v>0</v>
      </c>
      <c r="G309" s="11">
        <v>970</v>
      </c>
      <c r="H309" s="11">
        <f t="shared" si="41"/>
        <v>970</v>
      </c>
    </row>
    <row r="310" spans="1:8" x14ac:dyDescent="0.15">
      <c r="A310" s="1">
        <v>215037</v>
      </c>
      <c r="B310" s="3" t="s">
        <v>139</v>
      </c>
      <c r="C310" s="11">
        <v>0</v>
      </c>
      <c r="D310" s="11">
        <v>0</v>
      </c>
      <c r="E310" s="11">
        <f t="shared" si="42"/>
        <v>0</v>
      </c>
      <c r="F310" s="11">
        <v>0</v>
      </c>
      <c r="G310" s="11">
        <v>22148</v>
      </c>
      <c r="H310" s="11">
        <f t="shared" si="41"/>
        <v>22148</v>
      </c>
    </row>
    <row r="311" spans="1:8" x14ac:dyDescent="0.15">
      <c r="A311" s="1">
        <v>215067</v>
      </c>
      <c r="B311" s="3" t="s">
        <v>306</v>
      </c>
      <c r="C311" s="11">
        <v>0</v>
      </c>
      <c r="D311" s="11">
        <v>93208</v>
      </c>
      <c r="E311" s="11">
        <f t="shared" si="42"/>
        <v>30758.640000000003</v>
      </c>
      <c r="F311" s="11">
        <v>0</v>
      </c>
      <c r="G311" s="11">
        <v>13067</v>
      </c>
      <c r="H311" s="11">
        <f t="shared" si="41"/>
        <v>137033.64000000001</v>
      </c>
    </row>
    <row r="312" spans="1:8" x14ac:dyDescent="0.15">
      <c r="A312" s="1">
        <v>215080</v>
      </c>
      <c r="B312" s="3" t="s">
        <v>140</v>
      </c>
      <c r="C312" s="11">
        <v>0</v>
      </c>
      <c r="D312" s="11">
        <v>0</v>
      </c>
      <c r="E312" s="11">
        <f t="shared" si="42"/>
        <v>0</v>
      </c>
      <c r="F312" s="11">
        <v>0</v>
      </c>
      <c r="G312" s="11">
        <v>11300</v>
      </c>
      <c r="H312" s="11">
        <f t="shared" si="41"/>
        <v>11300</v>
      </c>
    </row>
    <row r="313" spans="1:8" x14ac:dyDescent="0.15">
      <c r="A313" s="1">
        <v>216000</v>
      </c>
      <c r="B313" s="3" t="s">
        <v>307</v>
      </c>
      <c r="C313" s="11">
        <v>0</v>
      </c>
      <c r="D313" s="11">
        <v>0</v>
      </c>
      <c r="E313" s="11">
        <f>SUM(C313:D313)*0.33</f>
        <v>0</v>
      </c>
      <c r="F313" s="11">
        <v>0</v>
      </c>
      <c r="G313" s="11">
        <v>1000</v>
      </c>
      <c r="H313" s="11">
        <f t="shared" si="41"/>
        <v>1000</v>
      </c>
    </row>
    <row r="314" spans="1:8" x14ac:dyDescent="0.15">
      <c r="A314" s="1">
        <v>216004</v>
      </c>
      <c r="B314" s="3" t="s">
        <v>141</v>
      </c>
      <c r="C314" s="11">
        <v>0</v>
      </c>
      <c r="D314" s="11">
        <v>0</v>
      </c>
      <c r="E314" s="11">
        <f t="shared" si="42"/>
        <v>0</v>
      </c>
      <c r="F314" s="11">
        <v>0</v>
      </c>
      <c r="G314" s="11">
        <v>43000</v>
      </c>
      <c r="H314" s="11">
        <f t="shared" si="41"/>
        <v>43000</v>
      </c>
    </row>
    <row r="315" spans="1:8" x14ac:dyDescent="0.15">
      <c r="A315" s="1">
        <v>216007</v>
      </c>
      <c r="B315" s="3" t="s">
        <v>142</v>
      </c>
      <c r="C315" s="11">
        <v>0</v>
      </c>
      <c r="D315" s="11">
        <v>487105.28000000003</v>
      </c>
      <c r="E315" s="11">
        <f t="shared" si="42"/>
        <v>160744.74240000002</v>
      </c>
      <c r="F315" s="11">
        <v>0</v>
      </c>
      <c r="G315" s="11">
        <v>30296</v>
      </c>
      <c r="H315" s="11">
        <f t="shared" si="41"/>
        <v>678146.02240000002</v>
      </c>
    </row>
    <row r="316" spans="1:8" x14ac:dyDescent="0.15">
      <c r="A316" s="1">
        <v>216008</v>
      </c>
      <c r="B316" s="3" t="s">
        <v>143</v>
      </c>
      <c r="C316" s="11">
        <v>104971.48</v>
      </c>
      <c r="D316" s="11">
        <v>329533.09000000003</v>
      </c>
      <c r="E316" s="11">
        <f t="shared" si="42"/>
        <v>143386.50810000001</v>
      </c>
      <c r="F316" s="11">
        <v>0</v>
      </c>
      <c r="G316" s="11">
        <v>30041</v>
      </c>
      <c r="H316" s="11">
        <f t="shared" si="41"/>
        <v>607932.07810000004</v>
      </c>
    </row>
    <row r="317" spans="1:8" x14ac:dyDescent="0.15">
      <c r="A317" s="1">
        <v>216020</v>
      </c>
      <c r="B317" s="3" t="s">
        <v>308</v>
      </c>
      <c r="C317" s="11">
        <v>0</v>
      </c>
      <c r="D317" s="11">
        <v>0</v>
      </c>
      <c r="E317" s="11">
        <f t="shared" si="42"/>
        <v>0</v>
      </c>
      <c r="F317" s="11">
        <v>0</v>
      </c>
      <c r="G317" s="11">
        <v>10000</v>
      </c>
      <c r="H317" s="11">
        <f t="shared" si="41"/>
        <v>10000</v>
      </c>
    </row>
    <row r="318" spans="1:8" x14ac:dyDescent="0.15">
      <c r="A318" s="1">
        <v>216075</v>
      </c>
      <c r="B318" s="3" t="s">
        <v>130</v>
      </c>
      <c r="C318" s="11">
        <v>0</v>
      </c>
      <c r="D318" s="11">
        <v>0</v>
      </c>
      <c r="E318" s="11">
        <f>SUM(C318:D318)*0.33</f>
        <v>0</v>
      </c>
      <c r="F318" s="11">
        <v>0</v>
      </c>
      <c r="G318" s="11">
        <v>56742</v>
      </c>
      <c r="H318" s="11">
        <f t="shared" si="41"/>
        <v>56742</v>
      </c>
    </row>
    <row r="319" spans="1:8" x14ac:dyDescent="0.15">
      <c r="C319" s="11"/>
      <c r="D319" s="11"/>
      <c r="E319" s="11" t="s">
        <v>0</v>
      </c>
      <c r="F319" s="11"/>
      <c r="G319" s="11"/>
      <c r="H319" s="11"/>
    </row>
    <row r="320" spans="1:8" x14ac:dyDescent="0.15">
      <c r="B320" s="3" t="s">
        <v>29</v>
      </c>
      <c r="C320" s="12">
        <f t="shared" ref="C320:H320" si="43">SUM(C304:C319)</f>
        <v>334518.90000000002</v>
      </c>
      <c r="D320" s="12">
        <f t="shared" si="43"/>
        <v>1081932.3700000001</v>
      </c>
      <c r="E320" s="12">
        <f t="shared" si="43"/>
        <v>467428.91910000006</v>
      </c>
      <c r="F320" s="12">
        <f t="shared" si="43"/>
        <v>100000</v>
      </c>
      <c r="G320" s="12">
        <f t="shared" si="43"/>
        <v>558997</v>
      </c>
      <c r="H320" s="12">
        <f t="shared" si="43"/>
        <v>2542877.1891000001</v>
      </c>
    </row>
    <row r="321" spans="1:8" x14ac:dyDescent="0.15">
      <c r="C321" s="8"/>
      <c r="D321" s="11"/>
      <c r="E321" s="11"/>
      <c r="F321" s="11"/>
      <c r="G321" s="11"/>
      <c r="H321" s="11"/>
    </row>
    <row r="322" spans="1:8" x14ac:dyDescent="0.15">
      <c r="B322" s="7" t="s">
        <v>12</v>
      </c>
      <c r="C322" s="8"/>
      <c r="D322" s="11"/>
      <c r="E322" s="11"/>
      <c r="F322" s="11"/>
      <c r="G322" s="17"/>
      <c r="H322" s="11"/>
    </row>
    <row r="323" spans="1:8" x14ac:dyDescent="0.15">
      <c r="A323" s="1">
        <v>111131</v>
      </c>
      <c r="B323" s="3" t="s">
        <v>251</v>
      </c>
      <c r="C323" s="8">
        <v>0</v>
      </c>
      <c r="D323" s="11">
        <v>0</v>
      </c>
      <c r="E323" s="11">
        <f>SUM(C323:D323)*0.33</f>
        <v>0</v>
      </c>
      <c r="F323" s="11">
        <v>0</v>
      </c>
      <c r="G323" s="11">
        <v>400000</v>
      </c>
      <c r="H323" s="11">
        <f t="shared" ref="H323:H354" si="44">+C323+D323+E323+F323+G323</f>
        <v>400000</v>
      </c>
    </row>
    <row r="324" spans="1:8" x14ac:dyDescent="0.15">
      <c r="A324" s="1">
        <v>111140</v>
      </c>
      <c r="B324" s="3" t="s">
        <v>355</v>
      </c>
      <c r="C324" s="8">
        <v>0</v>
      </c>
      <c r="D324" s="11">
        <v>0</v>
      </c>
      <c r="E324" s="11">
        <f t="shared" ref="E324:E332" si="45">SUM(C324:D324)*0.33</f>
        <v>0</v>
      </c>
      <c r="F324" s="11">
        <v>0</v>
      </c>
      <c r="G324" s="11">
        <v>100000</v>
      </c>
      <c r="H324" s="11">
        <f t="shared" si="44"/>
        <v>100000</v>
      </c>
    </row>
    <row r="325" spans="1:8" x14ac:dyDescent="0.15">
      <c r="A325" s="1">
        <v>210041</v>
      </c>
      <c r="B325" s="3" t="s">
        <v>252</v>
      </c>
      <c r="C325" s="8">
        <v>0</v>
      </c>
      <c r="D325" s="11">
        <v>0</v>
      </c>
      <c r="E325" s="11">
        <f t="shared" si="45"/>
        <v>0</v>
      </c>
      <c r="F325" s="11">
        <v>0</v>
      </c>
      <c r="G325" s="11">
        <v>50000</v>
      </c>
      <c r="H325" s="11">
        <f t="shared" si="44"/>
        <v>50000</v>
      </c>
    </row>
    <row r="326" spans="1:8" x14ac:dyDescent="0.15">
      <c r="A326" s="1">
        <v>213999</v>
      </c>
      <c r="B326" s="3" t="s">
        <v>192</v>
      </c>
      <c r="C326" s="8">
        <v>0</v>
      </c>
      <c r="D326" s="11">
        <v>0</v>
      </c>
      <c r="E326" s="11">
        <f t="shared" si="45"/>
        <v>0</v>
      </c>
      <c r="F326" s="11">
        <v>0</v>
      </c>
      <c r="G326" s="11">
        <v>21282.35</v>
      </c>
      <c r="H326" s="11">
        <f t="shared" si="44"/>
        <v>21282.35</v>
      </c>
    </row>
    <row r="327" spans="1:8" x14ac:dyDescent="0.15">
      <c r="A327" s="1">
        <v>214005</v>
      </c>
      <c r="B327" s="3" t="s">
        <v>253</v>
      </c>
      <c r="C327" s="8">
        <v>0</v>
      </c>
      <c r="D327" s="11">
        <v>0</v>
      </c>
      <c r="E327" s="11">
        <f t="shared" si="45"/>
        <v>0</v>
      </c>
      <c r="F327" s="11">
        <v>0</v>
      </c>
      <c r="G327" s="11">
        <v>1918417</v>
      </c>
      <c r="H327" s="11">
        <f t="shared" si="44"/>
        <v>1918417</v>
      </c>
    </row>
    <row r="328" spans="1:8" x14ac:dyDescent="0.15">
      <c r="A328" s="1">
        <v>214018</v>
      </c>
      <c r="B328" s="3" t="s">
        <v>147</v>
      </c>
      <c r="C328" s="8">
        <v>0</v>
      </c>
      <c r="D328" s="11">
        <v>0</v>
      </c>
      <c r="E328" s="11">
        <f t="shared" si="45"/>
        <v>0</v>
      </c>
      <c r="F328" s="11">
        <v>0</v>
      </c>
      <c r="G328" s="11">
        <v>80776.03</v>
      </c>
      <c r="H328" s="11">
        <f t="shared" si="44"/>
        <v>80776.03</v>
      </c>
    </row>
    <row r="329" spans="1:8" x14ac:dyDescent="0.15">
      <c r="A329" s="1">
        <v>215008</v>
      </c>
      <c r="B329" s="3" t="s">
        <v>148</v>
      </c>
      <c r="C329" s="8">
        <v>0</v>
      </c>
      <c r="D329" s="11">
        <v>0</v>
      </c>
      <c r="E329" s="11">
        <f t="shared" si="45"/>
        <v>0</v>
      </c>
      <c r="F329" s="11">
        <v>0</v>
      </c>
      <c r="G329" s="11">
        <v>528901</v>
      </c>
      <c r="H329" s="11">
        <f t="shared" si="44"/>
        <v>528901</v>
      </c>
    </row>
    <row r="330" spans="1:8" x14ac:dyDescent="0.15">
      <c r="A330" s="1">
        <v>215009</v>
      </c>
      <c r="B330" s="3" t="s">
        <v>149</v>
      </c>
      <c r="C330" s="8">
        <v>0</v>
      </c>
      <c r="D330" s="11">
        <v>0</v>
      </c>
      <c r="E330" s="11">
        <f t="shared" si="45"/>
        <v>0</v>
      </c>
      <c r="F330" s="11">
        <v>0</v>
      </c>
      <c r="G330" s="11">
        <v>1111000</v>
      </c>
      <c r="H330" s="11">
        <f t="shared" si="44"/>
        <v>1111000</v>
      </c>
    </row>
    <row r="331" spans="1:8" x14ac:dyDescent="0.15">
      <c r="A331" s="1">
        <v>215015</v>
      </c>
      <c r="B331" s="3" t="s">
        <v>150</v>
      </c>
      <c r="C331" s="8">
        <v>0</v>
      </c>
      <c r="D331" s="11">
        <v>0</v>
      </c>
      <c r="E331" s="11">
        <f t="shared" si="45"/>
        <v>0</v>
      </c>
      <c r="F331" s="11">
        <v>0</v>
      </c>
      <c r="G331" s="11">
        <v>80578</v>
      </c>
      <c r="H331" s="11">
        <f t="shared" si="44"/>
        <v>80578</v>
      </c>
    </row>
    <row r="332" spans="1:8" x14ac:dyDescent="0.15">
      <c r="A332" s="1">
        <v>215021</v>
      </c>
      <c r="B332" s="3" t="s">
        <v>151</v>
      </c>
      <c r="C332" s="8">
        <v>0</v>
      </c>
      <c r="D332" s="11">
        <v>0</v>
      </c>
      <c r="E332" s="11">
        <f t="shared" si="45"/>
        <v>0</v>
      </c>
      <c r="F332" s="11">
        <v>0</v>
      </c>
      <c r="G332" s="11">
        <v>93527</v>
      </c>
      <c r="H332" s="11">
        <f t="shared" si="44"/>
        <v>93527</v>
      </c>
    </row>
    <row r="333" spans="1:8" x14ac:dyDescent="0.15">
      <c r="A333" s="1">
        <v>215073</v>
      </c>
      <c r="B333" s="3" t="s">
        <v>202</v>
      </c>
      <c r="C333" s="8">
        <f>341847+11965</f>
        <v>353812</v>
      </c>
      <c r="D333" s="11">
        <v>0</v>
      </c>
      <c r="E333" s="11">
        <f>12999.54+20982.85+23550.03+3807.58</f>
        <v>61340</v>
      </c>
      <c r="F333" s="11">
        <v>0</v>
      </c>
      <c r="G333" s="11">
        <v>10545</v>
      </c>
      <c r="H333" s="11">
        <f t="shared" si="44"/>
        <v>425697</v>
      </c>
    </row>
    <row r="334" spans="1:8" x14ac:dyDescent="0.15">
      <c r="A334" s="1">
        <v>215082</v>
      </c>
      <c r="B334" s="3" t="s">
        <v>152</v>
      </c>
      <c r="C334" s="11">
        <v>0</v>
      </c>
      <c r="D334" s="11">
        <v>0</v>
      </c>
      <c r="E334" s="11">
        <f>SUM(C334:D334)*0.33</f>
        <v>0</v>
      </c>
      <c r="F334" s="11">
        <v>0</v>
      </c>
      <c r="G334" s="11">
        <v>365933</v>
      </c>
      <c r="H334" s="11">
        <f t="shared" si="44"/>
        <v>365933</v>
      </c>
    </row>
    <row r="335" spans="1:8" x14ac:dyDescent="0.15">
      <c r="A335" s="1">
        <v>215085</v>
      </c>
      <c r="B335" s="3" t="s">
        <v>153</v>
      </c>
      <c r="C335" s="11">
        <v>0</v>
      </c>
      <c r="D335" s="11">
        <v>0</v>
      </c>
      <c r="E335" s="11">
        <f t="shared" ref="E335:E353" si="46">SUM(C335:D335)*0.33</f>
        <v>0</v>
      </c>
      <c r="F335" s="11">
        <v>0</v>
      </c>
      <c r="G335" s="11">
        <v>35103</v>
      </c>
      <c r="H335" s="11">
        <f t="shared" si="44"/>
        <v>35103</v>
      </c>
    </row>
    <row r="336" spans="1:8" x14ac:dyDescent="0.15">
      <c r="A336" s="1">
        <v>215091</v>
      </c>
      <c r="B336" s="3" t="s">
        <v>154</v>
      </c>
      <c r="C336" s="11">
        <v>0</v>
      </c>
      <c r="D336" s="11">
        <v>0</v>
      </c>
      <c r="E336" s="11">
        <f t="shared" si="46"/>
        <v>0</v>
      </c>
      <c r="F336" s="11">
        <v>0</v>
      </c>
      <c r="G336" s="11">
        <v>334892</v>
      </c>
      <c r="H336" s="11">
        <f t="shared" si="44"/>
        <v>334892</v>
      </c>
    </row>
    <row r="337" spans="1:8" x14ac:dyDescent="0.15">
      <c r="A337" s="1">
        <v>215094</v>
      </c>
      <c r="B337" s="3" t="s">
        <v>214</v>
      </c>
      <c r="C337" s="11">
        <v>0</v>
      </c>
      <c r="D337" s="11">
        <v>0</v>
      </c>
      <c r="E337" s="11">
        <f t="shared" si="46"/>
        <v>0</v>
      </c>
      <c r="F337" s="11">
        <v>0</v>
      </c>
      <c r="G337" s="11">
        <v>40000</v>
      </c>
      <c r="H337" s="11">
        <f t="shared" si="44"/>
        <v>40000</v>
      </c>
    </row>
    <row r="338" spans="1:8" x14ac:dyDescent="0.15">
      <c r="A338" s="1">
        <v>215126</v>
      </c>
      <c r="B338" s="3" t="s">
        <v>340</v>
      </c>
      <c r="C338" s="11">
        <v>0</v>
      </c>
      <c r="D338" s="11">
        <v>0</v>
      </c>
      <c r="E338" s="11">
        <f t="shared" si="46"/>
        <v>0</v>
      </c>
      <c r="F338" s="11">
        <v>0</v>
      </c>
      <c r="G338" s="11">
        <v>8248</v>
      </c>
      <c r="H338" s="11">
        <f t="shared" si="44"/>
        <v>8248</v>
      </c>
    </row>
    <row r="339" spans="1:8" x14ac:dyDescent="0.15">
      <c r="A339" s="1">
        <v>215128</v>
      </c>
      <c r="B339" s="3" t="s">
        <v>187</v>
      </c>
      <c r="C339" s="11">
        <v>0</v>
      </c>
      <c r="D339" s="11">
        <v>0</v>
      </c>
      <c r="E339" s="11">
        <f t="shared" si="46"/>
        <v>0</v>
      </c>
      <c r="F339" s="11">
        <v>0</v>
      </c>
      <c r="G339" s="11">
        <v>46800</v>
      </c>
      <c r="H339" s="11">
        <f t="shared" si="44"/>
        <v>46800</v>
      </c>
    </row>
    <row r="340" spans="1:8" x14ac:dyDescent="0.15">
      <c r="A340" s="1">
        <v>215202</v>
      </c>
      <c r="B340" s="3" t="s">
        <v>180</v>
      </c>
      <c r="C340" s="11">
        <v>0</v>
      </c>
      <c r="D340" s="11">
        <v>0</v>
      </c>
      <c r="E340" s="11">
        <f t="shared" si="46"/>
        <v>0</v>
      </c>
      <c r="F340" s="11">
        <v>0</v>
      </c>
      <c r="G340" s="11">
        <v>92570</v>
      </c>
      <c r="H340" s="11">
        <f t="shared" si="44"/>
        <v>92570</v>
      </c>
    </row>
    <row r="341" spans="1:8" x14ac:dyDescent="0.15">
      <c r="A341" s="1">
        <v>215211</v>
      </c>
      <c r="B341" s="3" t="s">
        <v>313</v>
      </c>
      <c r="C341" s="11">
        <v>0</v>
      </c>
      <c r="D341" s="11">
        <v>0</v>
      </c>
      <c r="E341" s="11">
        <f t="shared" si="46"/>
        <v>0</v>
      </c>
      <c r="F341" s="11">
        <v>0</v>
      </c>
      <c r="G341" s="11">
        <v>200000</v>
      </c>
      <c r="H341" s="11">
        <f t="shared" si="44"/>
        <v>200000</v>
      </c>
    </row>
    <row r="342" spans="1:8" x14ac:dyDescent="0.15">
      <c r="A342" s="1">
        <v>215212</v>
      </c>
      <c r="B342" s="3" t="s">
        <v>317</v>
      </c>
      <c r="C342" s="11">
        <v>30000</v>
      </c>
      <c r="D342" s="11">
        <v>0</v>
      </c>
      <c r="E342" s="11">
        <f t="shared" si="46"/>
        <v>9900</v>
      </c>
      <c r="F342" s="11">
        <v>0</v>
      </c>
      <c r="G342" s="11">
        <v>0</v>
      </c>
      <c r="H342" s="11">
        <f t="shared" si="44"/>
        <v>39900</v>
      </c>
    </row>
    <row r="343" spans="1:8" x14ac:dyDescent="0.15">
      <c r="A343" s="1">
        <v>215300</v>
      </c>
      <c r="B343" s="3" t="s">
        <v>155</v>
      </c>
      <c r="C343" s="11">
        <v>0</v>
      </c>
      <c r="D343" s="11">
        <v>0</v>
      </c>
      <c r="E343" s="11">
        <f t="shared" si="46"/>
        <v>0</v>
      </c>
      <c r="F343" s="11">
        <v>0</v>
      </c>
      <c r="G343" s="11">
        <v>20600</v>
      </c>
      <c r="H343" s="11">
        <f t="shared" si="44"/>
        <v>20600</v>
      </c>
    </row>
    <row r="344" spans="1:8" x14ac:dyDescent="0.15">
      <c r="A344" s="1">
        <v>215301</v>
      </c>
      <c r="B344" s="3" t="s">
        <v>186</v>
      </c>
      <c r="C344" s="11">
        <v>0</v>
      </c>
      <c r="D344" s="11">
        <v>0</v>
      </c>
      <c r="E344" s="11">
        <f t="shared" si="46"/>
        <v>0</v>
      </c>
      <c r="F344" s="11">
        <v>0</v>
      </c>
      <c r="G344" s="11">
        <v>43053</v>
      </c>
      <c r="H344" s="11">
        <f t="shared" si="44"/>
        <v>43053</v>
      </c>
    </row>
    <row r="345" spans="1:8" x14ac:dyDescent="0.15">
      <c r="A345" s="1">
        <v>215302</v>
      </c>
      <c r="B345" s="3" t="s">
        <v>156</v>
      </c>
      <c r="C345" s="11">
        <v>0</v>
      </c>
      <c r="D345" s="11">
        <v>0</v>
      </c>
      <c r="E345" s="11">
        <f t="shared" si="46"/>
        <v>0</v>
      </c>
      <c r="F345" s="11">
        <v>0</v>
      </c>
      <c r="G345" s="11">
        <v>97900</v>
      </c>
      <c r="H345" s="11">
        <f t="shared" si="44"/>
        <v>97900</v>
      </c>
    </row>
    <row r="346" spans="1:8" x14ac:dyDescent="0.15">
      <c r="A346" s="1">
        <v>215303</v>
      </c>
      <c r="B346" s="3" t="s">
        <v>157</v>
      </c>
      <c r="C346" s="11">
        <v>0</v>
      </c>
      <c r="D346" s="11">
        <v>0</v>
      </c>
      <c r="E346" s="11">
        <f t="shared" si="46"/>
        <v>0</v>
      </c>
      <c r="F346" s="11">
        <v>0</v>
      </c>
      <c r="G346" s="11">
        <v>31600</v>
      </c>
      <c r="H346" s="11">
        <f t="shared" si="44"/>
        <v>31600</v>
      </c>
    </row>
    <row r="347" spans="1:8" x14ac:dyDescent="0.15">
      <c r="A347" s="1">
        <v>215304</v>
      </c>
      <c r="B347" s="3" t="s">
        <v>158</v>
      </c>
      <c r="C347" s="11">
        <v>0</v>
      </c>
      <c r="D347" s="11">
        <v>0</v>
      </c>
      <c r="E347" s="11">
        <f t="shared" si="46"/>
        <v>0</v>
      </c>
      <c r="F347" s="11">
        <v>0</v>
      </c>
      <c r="G347" s="11">
        <v>90537</v>
      </c>
      <c r="H347" s="11">
        <f t="shared" si="44"/>
        <v>90537</v>
      </c>
    </row>
    <row r="348" spans="1:8" x14ac:dyDescent="0.15">
      <c r="A348" s="1">
        <v>215305</v>
      </c>
      <c r="B348" s="3" t="s">
        <v>159</v>
      </c>
      <c r="C348" s="11">
        <v>0</v>
      </c>
      <c r="D348" s="11">
        <v>0</v>
      </c>
      <c r="E348" s="11">
        <f t="shared" si="46"/>
        <v>0</v>
      </c>
      <c r="F348" s="11">
        <v>0</v>
      </c>
      <c r="G348" s="11">
        <v>20600</v>
      </c>
      <c r="H348" s="11">
        <f t="shared" si="44"/>
        <v>20600</v>
      </c>
    </row>
    <row r="349" spans="1:8" x14ac:dyDescent="0.15">
      <c r="A349" s="1">
        <v>216003</v>
      </c>
      <c r="B349" s="3" t="s">
        <v>209</v>
      </c>
      <c r="C349" s="11">
        <v>0</v>
      </c>
      <c r="D349" s="11">
        <v>0</v>
      </c>
      <c r="E349" s="11">
        <f t="shared" si="46"/>
        <v>0</v>
      </c>
      <c r="F349" s="11">
        <v>0</v>
      </c>
      <c r="G349" s="11">
        <v>100000</v>
      </c>
      <c r="H349" s="11">
        <f t="shared" si="44"/>
        <v>100000</v>
      </c>
    </row>
    <row r="350" spans="1:8" x14ac:dyDescent="0.15">
      <c r="A350" s="1">
        <v>216009</v>
      </c>
      <c r="B350" s="3" t="s">
        <v>241</v>
      </c>
      <c r="C350" s="11">
        <v>0</v>
      </c>
      <c r="D350" s="11">
        <v>0</v>
      </c>
      <c r="E350" s="11">
        <f t="shared" si="46"/>
        <v>0</v>
      </c>
      <c r="F350" s="11">
        <v>0</v>
      </c>
      <c r="G350" s="11">
        <v>114400</v>
      </c>
      <c r="H350" s="11">
        <f t="shared" si="44"/>
        <v>114400</v>
      </c>
    </row>
    <row r="351" spans="1:8" x14ac:dyDescent="0.15">
      <c r="A351" s="1">
        <v>216029</v>
      </c>
      <c r="B351" s="3" t="s">
        <v>240</v>
      </c>
      <c r="C351" s="11">
        <v>0</v>
      </c>
      <c r="D351" s="11">
        <v>0</v>
      </c>
      <c r="E351" s="11">
        <f t="shared" si="46"/>
        <v>0</v>
      </c>
      <c r="F351" s="11">
        <v>0</v>
      </c>
      <c r="G351" s="11">
        <v>134292</v>
      </c>
      <c r="H351" s="11">
        <f t="shared" si="44"/>
        <v>134292</v>
      </c>
    </row>
    <row r="352" spans="1:8" x14ac:dyDescent="0.15">
      <c r="A352" s="1">
        <v>216031</v>
      </c>
      <c r="B352" s="3" t="s">
        <v>160</v>
      </c>
      <c r="C352" s="11">
        <v>0</v>
      </c>
      <c r="D352" s="11">
        <v>0</v>
      </c>
      <c r="E352" s="11">
        <f t="shared" si="46"/>
        <v>0</v>
      </c>
      <c r="F352" s="11">
        <v>0</v>
      </c>
      <c r="G352" s="11">
        <v>4000</v>
      </c>
      <c r="H352" s="11">
        <f t="shared" si="44"/>
        <v>4000</v>
      </c>
    </row>
    <row r="353" spans="1:8" x14ac:dyDescent="0.15">
      <c r="A353" s="1">
        <v>216033</v>
      </c>
      <c r="B353" s="3" t="s">
        <v>161</v>
      </c>
      <c r="C353" s="11">
        <v>0</v>
      </c>
      <c r="D353" s="11">
        <v>0</v>
      </c>
      <c r="E353" s="11">
        <f t="shared" si="46"/>
        <v>0</v>
      </c>
      <c r="F353" s="11">
        <v>0</v>
      </c>
      <c r="G353" s="11">
        <v>108402</v>
      </c>
      <c r="H353" s="11">
        <f t="shared" si="44"/>
        <v>108402</v>
      </c>
    </row>
    <row r="354" spans="1:8" x14ac:dyDescent="0.15">
      <c r="A354" s="1">
        <v>216052</v>
      </c>
      <c r="B354" s="3" t="s">
        <v>264</v>
      </c>
      <c r="C354" s="11">
        <v>0</v>
      </c>
      <c r="D354" s="11">
        <v>0</v>
      </c>
      <c r="E354" s="11">
        <f t="shared" ref="E354:E359" si="47">SUM(C354:D354)*0.33</f>
        <v>0</v>
      </c>
      <c r="F354" s="11">
        <v>0</v>
      </c>
      <c r="G354" s="11">
        <v>112063</v>
      </c>
      <c r="H354" s="11">
        <f t="shared" si="44"/>
        <v>112063</v>
      </c>
    </row>
    <row r="355" spans="1:8" x14ac:dyDescent="0.15">
      <c r="A355" s="1">
        <v>216074</v>
      </c>
      <c r="B355" s="3" t="s">
        <v>246</v>
      </c>
      <c r="C355" s="11">
        <v>0</v>
      </c>
      <c r="D355" s="11">
        <v>0</v>
      </c>
      <c r="E355" s="11">
        <f t="shared" si="47"/>
        <v>0</v>
      </c>
      <c r="F355" s="11">
        <v>0</v>
      </c>
      <c r="G355" s="11">
        <v>229577</v>
      </c>
      <c r="H355" s="11">
        <f t="shared" ref="H355:H386" si="48">+C355+D355+E355+F355+G355</f>
        <v>229577</v>
      </c>
    </row>
    <row r="356" spans="1:8" x14ac:dyDescent="0.15">
      <c r="A356" s="1">
        <v>216043</v>
      </c>
      <c r="B356" s="3" t="s">
        <v>163</v>
      </c>
      <c r="C356" s="11">
        <v>0</v>
      </c>
      <c r="D356" s="11">
        <v>0</v>
      </c>
      <c r="E356" s="11">
        <f t="shared" si="47"/>
        <v>0</v>
      </c>
      <c r="F356" s="11">
        <v>0</v>
      </c>
      <c r="G356" s="11">
        <v>16831</v>
      </c>
      <c r="H356" s="11">
        <f t="shared" si="48"/>
        <v>16831</v>
      </c>
    </row>
    <row r="357" spans="1:8" x14ac:dyDescent="0.15">
      <c r="A357" s="1">
        <v>216099</v>
      </c>
      <c r="B357" s="3" t="s">
        <v>268</v>
      </c>
      <c r="C357" s="11">
        <v>0</v>
      </c>
      <c r="D357" s="11">
        <v>0</v>
      </c>
      <c r="E357" s="11">
        <f t="shared" si="47"/>
        <v>0</v>
      </c>
      <c r="F357" s="11">
        <v>0</v>
      </c>
      <c r="G357" s="11">
        <v>61289</v>
      </c>
      <c r="H357" s="11">
        <f t="shared" si="48"/>
        <v>61289</v>
      </c>
    </row>
    <row r="358" spans="1:8" x14ac:dyDescent="0.15">
      <c r="A358" s="1">
        <v>216100</v>
      </c>
      <c r="B358" s="3" t="s">
        <v>269</v>
      </c>
      <c r="C358" s="11">
        <v>0</v>
      </c>
      <c r="D358" s="11">
        <v>0</v>
      </c>
      <c r="E358" s="11">
        <f t="shared" si="47"/>
        <v>0</v>
      </c>
      <c r="F358" s="11">
        <v>0</v>
      </c>
      <c r="G358" s="11">
        <v>30290</v>
      </c>
      <c r="H358" s="11">
        <f t="shared" si="48"/>
        <v>30290</v>
      </c>
    </row>
    <row r="359" spans="1:8" x14ac:dyDescent="0.15">
      <c r="A359" s="1">
        <v>216106</v>
      </c>
      <c r="B359" s="3" t="s">
        <v>224</v>
      </c>
      <c r="C359" s="11">
        <v>0</v>
      </c>
      <c r="D359" s="11">
        <v>0</v>
      </c>
      <c r="E359" s="11">
        <f t="shared" si="47"/>
        <v>0</v>
      </c>
      <c r="F359" s="11">
        <v>0</v>
      </c>
      <c r="G359" s="11">
        <v>184769</v>
      </c>
      <c r="H359" s="11">
        <f t="shared" si="48"/>
        <v>184769</v>
      </c>
    </row>
    <row r="360" spans="1:8" x14ac:dyDescent="0.15">
      <c r="A360" s="1">
        <v>216111</v>
      </c>
      <c r="B360" s="3" t="s">
        <v>164</v>
      </c>
      <c r="C360" s="11">
        <v>0</v>
      </c>
      <c r="D360" s="11">
        <v>0</v>
      </c>
      <c r="E360" s="11">
        <f t="shared" ref="E360:E370" si="49">SUM(C360:D360)*0.33</f>
        <v>0</v>
      </c>
      <c r="F360" s="11">
        <v>0</v>
      </c>
      <c r="G360" s="11">
        <v>64675</v>
      </c>
      <c r="H360" s="11">
        <f t="shared" si="48"/>
        <v>64675</v>
      </c>
    </row>
    <row r="361" spans="1:8" x14ac:dyDescent="0.15">
      <c r="A361" s="1">
        <v>216424</v>
      </c>
      <c r="B361" s="3" t="s">
        <v>178</v>
      </c>
      <c r="C361" s="11">
        <v>0</v>
      </c>
      <c r="D361" s="11">
        <v>0</v>
      </c>
      <c r="E361" s="11">
        <f t="shared" si="49"/>
        <v>0</v>
      </c>
      <c r="F361" s="11">
        <v>0</v>
      </c>
      <c r="G361" s="11">
        <v>27659</v>
      </c>
      <c r="H361" s="11">
        <f t="shared" si="48"/>
        <v>27659</v>
      </c>
    </row>
    <row r="362" spans="1:8" x14ac:dyDescent="0.15">
      <c r="A362" s="1">
        <v>216425</v>
      </c>
      <c r="B362" s="3" t="s">
        <v>165</v>
      </c>
      <c r="C362" s="11">
        <v>0</v>
      </c>
      <c r="D362" s="11">
        <v>0</v>
      </c>
      <c r="E362" s="11">
        <f t="shared" si="49"/>
        <v>0</v>
      </c>
      <c r="F362" s="11">
        <v>0</v>
      </c>
      <c r="G362" s="11">
        <v>18684</v>
      </c>
      <c r="H362" s="11">
        <f t="shared" si="48"/>
        <v>18684</v>
      </c>
    </row>
    <row r="363" spans="1:8" x14ac:dyDescent="0.15">
      <c r="A363" s="1">
        <v>216426</v>
      </c>
      <c r="B363" s="3" t="s">
        <v>166</v>
      </c>
      <c r="C363" s="11">
        <v>0</v>
      </c>
      <c r="D363" s="11">
        <v>0</v>
      </c>
      <c r="E363" s="11">
        <f t="shared" si="49"/>
        <v>0</v>
      </c>
      <c r="F363" s="11">
        <v>0</v>
      </c>
      <c r="G363" s="11">
        <v>249095.51</v>
      </c>
      <c r="H363" s="11">
        <f t="shared" si="48"/>
        <v>249095.51</v>
      </c>
    </row>
    <row r="364" spans="1:8" x14ac:dyDescent="0.15">
      <c r="A364" s="1">
        <v>216431</v>
      </c>
      <c r="B364" s="3" t="s">
        <v>162</v>
      </c>
      <c r="C364" s="11">
        <v>0</v>
      </c>
      <c r="D364" s="11">
        <v>0</v>
      </c>
      <c r="E364" s="11">
        <f t="shared" si="49"/>
        <v>0</v>
      </c>
      <c r="F364" s="11">
        <v>0</v>
      </c>
      <c r="G364" s="11">
        <v>72985</v>
      </c>
      <c r="H364" s="11">
        <f t="shared" si="48"/>
        <v>72985</v>
      </c>
    </row>
    <row r="365" spans="1:8" x14ac:dyDescent="0.15">
      <c r="A365" s="1">
        <v>216432</v>
      </c>
      <c r="B365" s="3" t="s">
        <v>210</v>
      </c>
      <c r="C365" s="11">
        <v>0</v>
      </c>
      <c r="D365" s="11">
        <v>0</v>
      </c>
      <c r="E365" s="11">
        <f t="shared" si="49"/>
        <v>0</v>
      </c>
      <c r="F365" s="11">
        <v>0</v>
      </c>
      <c r="G365" s="11">
        <v>8000</v>
      </c>
      <c r="H365" s="11">
        <f t="shared" si="48"/>
        <v>8000</v>
      </c>
    </row>
    <row r="366" spans="1:8" x14ac:dyDescent="0.15">
      <c r="A366" s="1">
        <v>216433</v>
      </c>
      <c r="B366" s="3" t="s">
        <v>177</v>
      </c>
      <c r="C366" s="11">
        <v>0</v>
      </c>
      <c r="D366" s="11">
        <v>0</v>
      </c>
      <c r="E366" s="11">
        <f t="shared" si="49"/>
        <v>0</v>
      </c>
      <c r="F366" s="11">
        <v>0</v>
      </c>
      <c r="G366" s="11">
        <v>200000</v>
      </c>
      <c r="H366" s="11">
        <f t="shared" si="48"/>
        <v>200000</v>
      </c>
    </row>
    <row r="367" spans="1:8" x14ac:dyDescent="0.15">
      <c r="A367" s="1">
        <v>216434</v>
      </c>
      <c r="B367" s="3" t="s">
        <v>179</v>
      </c>
      <c r="C367" s="11">
        <v>0</v>
      </c>
      <c r="D367" s="11">
        <v>0</v>
      </c>
      <c r="E367" s="11">
        <f t="shared" si="49"/>
        <v>0</v>
      </c>
      <c r="F367" s="11">
        <v>0</v>
      </c>
      <c r="G367" s="11">
        <v>1000</v>
      </c>
      <c r="H367" s="11">
        <f t="shared" si="48"/>
        <v>1000</v>
      </c>
    </row>
    <row r="368" spans="1:8" x14ac:dyDescent="0.15">
      <c r="A368" s="1">
        <v>216435</v>
      </c>
      <c r="B368" s="3" t="s">
        <v>200</v>
      </c>
      <c r="C368" s="11">
        <v>0</v>
      </c>
      <c r="D368" s="11">
        <v>0</v>
      </c>
      <c r="E368" s="11">
        <f t="shared" si="49"/>
        <v>0</v>
      </c>
      <c r="F368" s="11">
        <v>0</v>
      </c>
      <c r="G368" s="11">
        <v>28200</v>
      </c>
      <c r="H368" s="11">
        <f t="shared" si="48"/>
        <v>28200</v>
      </c>
    </row>
    <row r="369" spans="1:8" x14ac:dyDescent="0.15">
      <c r="A369" s="1">
        <v>216437</v>
      </c>
      <c r="B369" s="3" t="s">
        <v>212</v>
      </c>
      <c r="C369" s="11">
        <v>0</v>
      </c>
      <c r="D369" s="11">
        <v>0</v>
      </c>
      <c r="E369" s="11">
        <f t="shared" si="49"/>
        <v>0</v>
      </c>
      <c r="F369" s="11">
        <v>0</v>
      </c>
      <c r="G369" s="11">
        <v>48504</v>
      </c>
      <c r="H369" s="11">
        <f t="shared" si="48"/>
        <v>48504</v>
      </c>
    </row>
    <row r="370" spans="1:8" x14ac:dyDescent="0.15">
      <c r="A370" s="1">
        <v>216438</v>
      </c>
      <c r="B370" s="3" t="s">
        <v>213</v>
      </c>
      <c r="C370" s="11">
        <v>0</v>
      </c>
      <c r="D370" s="11">
        <v>0</v>
      </c>
      <c r="E370" s="11">
        <f t="shared" si="49"/>
        <v>0</v>
      </c>
      <c r="F370" s="11">
        <v>0</v>
      </c>
      <c r="G370" s="11">
        <v>9675</v>
      </c>
      <c r="H370" s="11">
        <f t="shared" si="48"/>
        <v>9675</v>
      </c>
    </row>
    <row r="371" spans="1:8" x14ac:dyDescent="0.15">
      <c r="A371" s="1">
        <v>216440</v>
      </c>
      <c r="B371" s="3" t="s">
        <v>318</v>
      </c>
      <c r="C371" s="11">
        <v>0</v>
      </c>
      <c r="D371" s="11">
        <v>0</v>
      </c>
      <c r="E371" s="11">
        <f>SUM(C371:D371)*0.33</f>
        <v>0</v>
      </c>
      <c r="F371" s="11">
        <v>0</v>
      </c>
      <c r="G371" s="11">
        <v>10000</v>
      </c>
      <c r="H371" s="11">
        <f t="shared" si="48"/>
        <v>10000</v>
      </c>
    </row>
    <row r="372" spans="1:8" x14ac:dyDescent="0.15">
      <c r="A372" s="1">
        <v>216441</v>
      </c>
      <c r="B372" s="3" t="s">
        <v>319</v>
      </c>
      <c r="C372" s="11">
        <v>0</v>
      </c>
      <c r="D372" s="11">
        <v>0</v>
      </c>
      <c r="E372" s="11">
        <f>SUM(C372:D372)*0.33</f>
        <v>0</v>
      </c>
      <c r="F372" s="11">
        <v>0</v>
      </c>
      <c r="G372" s="11">
        <v>62194</v>
      </c>
      <c r="H372" s="11">
        <f t="shared" si="48"/>
        <v>62194</v>
      </c>
    </row>
    <row r="373" spans="1:8" x14ac:dyDescent="0.15">
      <c r="A373" s="1">
        <v>216444</v>
      </c>
      <c r="B373" s="3" t="s">
        <v>333</v>
      </c>
      <c r="C373" s="11">
        <v>0</v>
      </c>
      <c r="D373" s="11">
        <v>0</v>
      </c>
      <c r="E373" s="11">
        <f>SUM(C373:D373)*0.33</f>
        <v>0</v>
      </c>
      <c r="F373" s="11">
        <v>0</v>
      </c>
      <c r="G373" s="11">
        <v>138725</v>
      </c>
      <c r="H373" s="11">
        <f t="shared" si="48"/>
        <v>138725</v>
      </c>
    </row>
    <row r="374" spans="1:8" x14ac:dyDescent="0.15">
      <c r="A374" s="1">
        <v>216445</v>
      </c>
      <c r="B374" s="3" t="s">
        <v>334</v>
      </c>
      <c r="C374" s="11">
        <v>0</v>
      </c>
      <c r="D374" s="11">
        <v>0</v>
      </c>
      <c r="E374" s="11">
        <f>SUM(C374:D374)*0.33</f>
        <v>0</v>
      </c>
      <c r="F374" s="11">
        <v>0</v>
      </c>
      <c r="G374" s="11">
        <v>1854</v>
      </c>
      <c r="H374" s="11">
        <f t="shared" si="48"/>
        <v>1854</v>
      </c>
    </row>
    <row r="375" spans="1:8" x14ac:dyDescent="0.15">
      <c r="A375" s="1">
        <v>216446</v>
      </c>
      <c r="B375" s="3" t="s">
        <v>335</v>
      </c>
      <c r="C375" s="11">
        <v>0</v>
      </c>
      <c r="D375" s="11">
        <v>0</v>
      </c>
      <c r="E375" s="11">
        <f>SUM(C375:D375)*0.33</f>
        <v>0</v>
      </c>
      <c r="F375" s="11">
        <v>0</v>
      </c>
      <c r="G375" s="11">
        <v>391567</v>
      </c>
      <c r="H375" s="11">
        <f t="shared" si="48"/>
        <v>391567</v>
      </c>
    </row>
    <row r="376" spans="1:8" x14ac:dyDescent="0.15">
      <c r="A376" s="1">
        <v>215184</v>
      </c>
      <c r="B376" s="3" t="s">
        <v>167</v>
      </c>
      <c r="C376" s="11">
        <v>24276</v>
      </c>
      <c r="D376" s="11">
        <v>0</v>
      </c>
      <c r="E376" s="11">
        <f t="shared" ref="E376:E385" si="50">SUM(C376:D376)*0.33</f>
        <v>8011.08</v>
      </c>
      <c r="F376" s="11">
        <v>0</v>
      </c>
      <c r="G376" s="11">
        <v>0</v>
      </c>
      <c r="H376" s="11">
        <f t="shared" si="48"/>
        <v>32287.08</v>
      </c>
    </row>
    <row r="377" spans="1:8" x14ac:dyDescent="0.15">
      <c r="A377" s="1">
        <v>215194</v>
      </c>
      <c r="B377" s="3" t="s">
        <v>168</v>
      </c>
      <c r="C377" s="11">
        <v>610581</v>
      </c>
      <c r="D377" s="11">
        <f>20000+400+600+525</f>
        <v>21525</v>
      </c>
      <c r="E377" s="11">
        <f t="shared" si="50"/>
        <v>208594.98</v>
      </c>
      <c r="F377" s="11">
        <v>0</v>
      </c>
      <c r="G377" s="11">
        <v>0</v>
      </c>
      <c r="H377" s="11">
        <f t="shared" si="48"/>
        <v>840700.98</v>
      </c>
    </row>
    <row r="378" spans="1:8" x14ac:dyDescent="0.15">
      <c r="A378" s="1">
        <v>215193</v>
      </c>
      <c r="B378" s="3" t="s">
        <v>169</v>
      </c>
      <c r="C378" s="11">
        <v>38351</v>
      </c>
      <c r="D378" s="11">
        <f>10000+200+300+263</f>
        <v>10763</v>
      </c>
      <c r="E378" s="8">
        <f t="shared" si="50"/>
        <v>16207.62</v>
      </c>
      <c r="F378" s="11">
        <v>0</v>
      </c>
      <c r="G378" s="11">
        <v>0</v>
      </c>
      <c r="H378" s="11">
        <f t="shared" si="48"/>
        <v>65321.62</v>
      </c>
    </row>
    <row r="379" spans="1:8" x14ac:dyDescent="0.15">
      <c r="A379" s="1">
        <v>215192</v>
      </c>
      <c r="B379" s="3" t="s">
        <v>342</v>
      </c>
      <c r="C379" s="11">
        <v>104309</v>
      </c>
      <c r="D379" s="11">
        <f>50000+1000+1530+1313</f>
        <v>53843</v>
      </c>
      <c r="E379" s="8">
        <f t="shared" si="50"/>
        <v>52190.16</v>
      </c>
      <c r="F379" s="11">
        <v>0</v>
      </c>
      <c r="G379" s="11">
        <v>0</v>
      </c>
      <c r="H379" s="11">
        <f t="shared" si="48"/>
        <v>210342.16</v>
      </c>
    </row>
    <row r="380" spans="1:8" x14ac:dyDescent="0.15">
      <c r="A380" s="1">
        <v>215192</v>
      </c>
      <c r="B380" s="3" t="s">
        <v>341</v>
      </c>
      <c r="C380" s="11">
        <v>100000</v>
      </c>
      <c r="D380" s="11">
        <v>0</v>
      </c>
      <c r="E380" s="8">
        <f t="shared" si="50"/>
        <v>33000</v>
      </c>
      <c r="F380" s="11">
        <v>0</v>
      </c>
      <c r="G380" s="11">
        <v>0</v>
      </c>
      <c r="H380" s="11">
        <f t="shared" si="48"/>
        <v>133000</v>
      </c>
    </row>
    <row r="381" spans="1:8" x14ac:dyDescent="0.15">
      <c r="A381" s="1">
        <v>215191</v>
      </c>
      <c r="B381" s="3" t="s">
        <v>314</v>
      </c>
      <c r="C381" s="11">
        <v>0</v>
      </c>
      <c r="D381" s="11">
        <f>14500+290+445+380</f>
        <v>15615</v>
      </c>
      <c r="E381" s="8">
        <f t="shared" si="50"/>
        <v>5152.95</v>
      </c>
      <c r="F381" s="11">
        <v>0</v>
      </c>
      <c r="G381" s="11">
        <v>0</v>
      </c>
      <c r="H381" s="11">
        <f t="shared" si="48"/>
        <v>20767.95</v>
      </c>
    </row>
    <row r="382" spans="1:8" x14ac:dyDescent="0.15">
      <c r="A382" s="1">
        <v>215190</v>
      </c>
      <c r="B382" s="3" t="s">
        <v>315</v>
      </c>
      <c r="C382" s="11">
        <v>0</v>
      </c>
      <c r="D382" s="11">
        <f>5500+110+170+144</f>
        <v>5924</v>
      </c>
      <c r="E382" s="8">
        <f t="shared" si="50"/>
        <v>1954.92</v>
      </c>
      <c r="F382" s="11">
        <v>0</v>
      </c>
      <c r="G382" s="11">
        <v>0</v>
      </c>
      <c r="H382" s="11">
        <f t="shared" si="48"/>
        <v>7878.92</v>
      </c>
    </row>
    <row r="383" spans="1:8" x14ac:dyDescent="0.15">
      <c r="A383" s="1">
        <v>215189</v>
      </c>
      <c r="B383" s="3" t="s">
        <v>361</v>
      </c>
      <c r="C383" s="11">
        <f>25566+50000</f>
        <v>75566</v>
      </c>
      <c r="D383" s="11">
        <v>50000</v>
      </c>
      <c r="E383" s="11">
        <f t="shared" si="50"/>
        <v>41436.78</v>
      </c>
      <c r="F383" s="11">
        <v>0</v>
      </c>
      <c r="G383" s="11">
        <v>0</v>
      </c>
      <c r="H383" s="11">
        <f t="shared" si="48"/>
        <v>167002.78</v>
      </c>
    </row>
    <row r="384" spans="1:8" x14ac:dyDescent="0.15">
      <c r="A384" s="1">
        <v>215188</v>
      </c>
      <c r="B384" s="3" t="s">
        <v>316</v>
      </c>
      <c r="C384" s="11">
        <v>12700</v>
      </c>
      <c r="D384" s="11">
        <v>0</v>
      </c>
      <c r="E384" s="11">
        <f t="shared" si="50"/>
        <v>4191</v>
      </c>
      <c r="F384" s="11">
        <v>0</v>
      </c>
      <c r="G384" s="11">
        <v>0</v>
      </c>
      <c r="H384" s="11">
        <f t="shared" si="48"/>
        <v>16891</v>
      </c>
    </row>
    <row r="385" spans="1:10" x14ac:dyDescent="0.15">
      <c r="A385" s="1">
        <v>215225</v>
      </c>
      <c r="B385" s="3" t="s">
        <v>222</v>
      </c>
      <c r="C385" s="8">
        <f>779775.44+119454.29+56265</f>
        <v>955494.73</v>
      </c>
      <c r="D385" s="11">
        <v>310162.78000000003</v>
      </c>
      <c r="E385" s="11">
        <f t="shared" si="50"/>
        <v>417666.97830000002</v>
      </c>
      <c r="F385" s="11">
        <v>0</v>
      </c>
      <c r="G385" s="11">
        <v>0</v>
      </c>
      <c r="H385" s="11">
        <f t="shared" si="48"/>
        <v>1683324.4883000001</v>
      </c>
    </row>
    <row r="386" spans="1:10" x14ac:dyDescent="0.15">
      <c r="A386" s="1">
        <v>215196</v>
      </c>
      <c r="B386" s="3" t="s">
        <v>170</v>
      </c>
      <c r="C386" s="11">
        <v>0</v>
      </c>
      <c r="D386" s="11">
        <v>0</v>
      </c>
      <c r="E386" s="11">
        <f t="shared" ref="E386:E393" si="51">SUM(C386:D386)*0.33</f>
        <v>0</v>
      </c>
      <c r="F386" s="11">
        <f>1155000-190000-100000-10000-10000-20000</f>
        <v>825000</v>
      </c>
      <c r="G386" s="11">
        <v>0</v>
      </c>
      <c r="H386" s="11">
        <f t="shared" si="48"/>
        <v>825000</v>
      </c>
    </row>
    <row r="387" spans="1:10" x14ac:dyDescent="0.15">
      <c r="A387" s="1">
        <v>215077</v>
      </c>
      <c r="B387" s="3" t="s">
        <v>247</v>
      </c>
      <c r="C387" s="11">
        <v>0</v>
      </c>
      <c r="D387" s="11">
        <v>0</v>
      </c>
      <c r="E387" s="11">
        <f t="shared" si="51"/>
        <v>0</v>
      </c>
      <c r="F387" s="11">
        <v>0</v>
      </c>
      <c r="G387" s="11">
        <v>55000</v>
      </c>
      <c r="H387" s="11">
        <f t="shared" ref="H387:H394" si="52">+C387+D387+E387+F387+G387</f>
        <v>55000</v>
      </c>
    </row>
    <row r="388" spans="1:10" x14ac:dyDescent="0.15">
      <c r="A388" s="1">
        <v>215075</v>
      </c>
      <c r="B388" s="3" t="s">
        <v>248</v>
      </c>
      <c r="C388" s="11">
        <v>0</v>
      </c>
      <c r="D388" s="11">
        <v>0</v>
      </c>
      <c r="E388" s="11">
        <f t="shared" si="51"/>
        <v>0</v>
      </c>
      <c r="F388" s="11">
        <v>0</v>
      </c>
      <c r="G388" s="11">
        <v>320000</v>
      </c>
      <c r="H388" s="11">
        <f t="shared" si="52"/>
        <v>320000</v>
      </c>
    </row>
    <row r="389" spans="1:10" x14ac:dyDescent="0.15">
      <c r="A389" s="1">
        <v>216001</v>
      </c>
      <c r="B389" s="3" t="s">
        <v>249</v>
      </c>
      <c r="C389" s="11">
        <v>0</v>
      </c>
      <c r="D389" s="11">
        <v>0</v>
      </c>
      <c r="E389" s="11">
        <f t="shared" si="51"/>
        <v>0</v>
      </c>
      <c r="F389" s="11">
        <v>0</v>
      </c>
      <c r="G389" s="11">
        <v>20000</v>
      </c>
      <c r="H389" s="11">
        <f t="shared" si="52"/>
        <v>20000</v>
      </c>
    </row>
    <row r="390" spans="1:10" x14ac:dyDescent="0.15">
      <c r="A390" s="1">
        <v>215195</v>
      </c>
      <c r="B390" s="3" t="s">
        <v>250</v>
      </c>
      <c r="C390" s="11">
        <v>0</v>
      </c>
      <c r="D390" s="11">
        <v>0</v>
      </c>
      <c r="E390" s="11">
        <f t="shared" si="51"/>
        <v>0</v>
      </c>
      <c r="F390" s="11">
        <v>0</v>
      </c>
      <c r="G390" s="11">
        <v>537547</v>
      </c>
      <c r="H390" s="11">
        <f t="shared" si="52"/>
        <v>537547</v>
      </c>
    </row>
    <row r="391" spans="1:10" x14ac:dyDescent="0.15">
      <c r="A391" s="1">
        <v>230001</v>
      </c>
      <c r="B391" s="3" t="s">
        <v>346</v>
      </c>
      <c r="C391" s="11">
        <f>650000-550000</f>
        <v>100000</v>
      </c>
      <c r="D391" s="11">
        <v>0</v>
      </c>
      <c r="E391" s="11">
        <f>SUM(C391:D391)*0.33</f>
        <v>33000</v>
      </c>
      <c r="F391" s="11">
        <v>0</v>
      </c>
      <c r="G391" s="11">
        <v>18886</v>
      </c>
      <c r="H391" s="8">
        <f t="shared" si="52"/>
        <v>151886</v>
      </c>
    </row>
    <row r="392" spans="1:10" x14ac:dyDescent="0.15">
      <c r="A392" s="1">
        <v>230001</v>
      </c>
      <c r="B392" s="3" t="s">
        <v>346</v>
      </c>
      <c r="C392" s="11">
        <f>765391+403747+61080-55719</f>
        <v>1174499</v>
      </c>
      <c r="D392" s="11">
        <v>0</v>
      </c>
      <c r="E392" s="11">
        <f>SUM(C392:D392)*0.33</f>
        <v>387584.67000000004</v>
      </c>
      <c r="F392" s="11">
        <v>0</v>
      </c>
      <c r="G392" s="11">
        <v>0</v>
      </c>
      <c r="H392" s="8">
        <f t="shared" si="52"/>
        <v>1562083.67</v>
      </c>
    </row>
    <row r="393" spans="1:10" x14ac:dyDescent="0.15">
      <c r="A393" s="1">
        <v>230005</v>
      </c>
      <c r="B393" s="3" t="s">
        <v>347</v>
      </c>
      <c r="C393" s="11">
        <v>0</v>
      </c>
      <c r="D393" s="11">
        <v>0</v>
      </c>
      <c r="E393" s="11">
        <f t="shared" si="51"/>
        <v>0</v>
      </c>
      <c r="F393" s="11">
        <v>0</v>
      </c>
      <c r="G393" s="11">
        <v>994448.16999999993</v>
      </c>
      <c r="H393" s="11">
        <f t="shared" si="52"/>
        <v>994448.16999999993</v>
      </c>
    </row>
    <row r="394" spans="1:10" x14ac:dyDescent="0.15">
      <c r="A394" s="1">
        <v>215200</v>
      </c>
      <c r="B394" s="3" t="s">
        <v>360</v>
      </c>
      <c r="C394" s="11">
        <v>0</v>
      </c>
      <c r="D394" s="11">
        <v>0</v>
      </c>
      <c r="E394" s="11">
        <v>741985</v>
      </c>
      <c r="F394" s="11">
        <v>0</v>
      </c>
      <c r="G394" s="11">
        <v>0</v>
      </c>
      <c r="H394" s="11">
        <f t="shared" si="52"/>
        <v>741985</v>
      </c>
    </row>
    <row r="395" spans="1:10" x14ac:dyDescent="0.15">
      <c r="C395" s="8"/>
      <c r="D395" s="11"/>
      <c r="E395" s="11"/>
      <c r="F395" s="11"/>
      <c r="G395" s="11"/>
      <c r="H395" s="11"/>
    </row>
    <row r="396" spans="1:10" x14ac:dyDescent="0.15">
      <c r="B396" s="3" t="s">
        <v>13</v>
      </c>
      <c r="C396" s="12">
        <f t="shared" ref="C396:H396" si="53">SUM(C323:C395)</f>
        <v>3579588.73</v>
      </c>
      <c r="D396" s="12">
        <f t="shared" si="53"/>
        <v>467832.78</v>
      </c>
      <c r="E396" s="12">
        <f t="shared" si="53"/>
        <v>2022216.1383000002</v>
      </c>
      <c r="F396" s="12">
        <f t="shared" si="53"/>
        <v>825000</v>
      </c>
      <c r="G396" s="12">
        <f t="shared" si="53"/>
        <v>10197474.060000001</v>
      </c>
      <c r="H396" s="12">
        <f t="shared" si="53"/>
        <v>17092111.708299998</v>
      </c>
    </row>
    <row r="397" spans="1:10" x14ac:dyDescent="0.15">
      <c r="C397" s="11"/>
      <c r="D397" s="11"/>
      <c r="E397" s="11"/>
      <c r="F397" s="11"/>
      <c r="G397" s="11"/>
      <c r="H397" s="11"/>
      <c r="J397" s="11"/>
    </row>
    <row r="398" spans="1:10" ht="14" thickBot="1" x14ac:dyDescent="0.2">
      <c r="B398" s="3" t="s">
        <v>332</v>
      </c>
      <c r="C398" s="20">
        <f t="shared" ref="C398:H398" si="54">+C27+C223+C301+C241+C198+C320+C272+C292+C396</f>
        <v>42261551.230000004</v>
      </c>
      <c r="D398" s="20">
        <f t="shared" si="54"/>
        <v>11056369.49</v>
      </c>
      <c r="E398" s="20">
        <f t="shared" si="54"/>
        <v>18281480.877599999</v>
      </c>
      <c r="F398" s="20">
        <f t="shared" si="54"/>
        <v>1155000</v>
      </c>
      <c r="G398" s="20">
        <f t="shared" si="54"/>
        <v>17456378.43</v>
      </c>
      <c r="H398" s="20">
        <f t="shared" si="54"/>
        <v>90210780.027600005</v>
      </c>
    </row>
    <row r="399" spans="1:10" ht="14" thickTop="1" x14ac:dyDescent="0.15"/>
    <row r="400" spans="1:10" x14ac:dyDescent="0.15">
      <c r="B400" s="1"/>
      <c r="C400" s="10"/>
      <c r="D400" s="14"/>
    </row>
    <row r="401" spans="2:7" x14ac:dyDescent="0.15">
      <c r="B401" s="1"/>
    </row>
    <row r="402" spans="2:7" x14ac:dyDescent="0.15">
      <c r="B402" s="1"/>
    </row>
    <row r="403" spans="2:7" x14ac:dyDescent="0.15">
      <c r="B403" s="1"/>
    </row>
    <row r="404" spans="2:7" x14ac:dyDescent="0.15">
      <c r="G404" s="10"/>
    </row>
    <row r="405" spans="2:7" x14ac:dyDescent="0.15">
      <c r="G405" s="10"/>
    </row>
  </sheetData>
  <mergeCells count="3">
    <mergeCell ref="A1:H1"/>
    <mergeCell ref="A2:H2"/>
    <mergeCell ref="A3:H3"/>
  </mergeCells>
  <pageMargins left="0.32" right="0.75" top="0.26" bottom="0.39" header="0" footer="0"/>
  <pageSetup scale="49" fitToHeight="7" orientation="landscape" r:id="rId1"/>
  <headerFooter alignWithMargins="0">
    <oddFooter>&amp;L&amp;D&amp;R&amp;F</oddFooter>
  </headerFooter>
  <rowBreaks count="3" manualBreakCount="3">
    <brk id="108" max="10" man="1"/>
    <brk id="180" max="10" man="1"/>
    <brk id="2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ORG</vt:lpstr>
      <vt:lpstr>ORG!Print_Area</vt:lpstr>
      <vt:lpstr>ORG!Print_Titles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FY96 M&amp;E Budget</dc:title>
  <dc:creator>C K Kwai</dc:creator>
  <cp:lastModifiedBy>Microsoft Office User</cp:lastModifiedBy>
  <cp:lastPrinted>2019-06-12T19:15:22Z</cp:lastPrinted>
  <dcterms:created xsi:type="dcterms:W3CDTF">1998-10-16T18:20:16Z</dcterms:created>
  <dcterms:modified xsi:type="dcterms:W3CDTF">2019-10-23T19:37:18Z</dcterms:modified>
</cp:coreProperties>
</file>