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oppa\Desktop\"/>
    </mc:Choice>
  </mc:AlternateContent>
  <bookViews>
    <workbookView xWindow="4680" yWindow="600" windowWidth="12645" windowHeight="10980"/>
  </bookViews>
  <sheets>
    <sheet name="ORG" sheetId="7" r:id="rId1"/>
  </sheets>
  <definedNames>
    <definedName name="_xlnm.Print_Area" localSheetId="0">ORG!$A$2:$H$427</definedName>
    <definedName name="_xlnm.Print_Titles" localSheetId="0">ORG!$1:$4</definedName>
  </definedNames>
  <calcPr calcId="152511"/>
</workbook>
</file>

<file path=xl/calcChain.xml><?xml version="1.0" encoding="utf-8"?>
<calcChain xmlns="http://schemas.openxmlformats.org/spreadsheetml/2006/main">
  <c r="G292" i="7" l="1"/>
  <c r="G23" i="7"/>
  <c r="E414" i="7" l="1"/>
  <c r="E126" i="7" l="1"/>
  <c r="D95" i="7" l="1"/>
  <c r="C64" i="7" l="1"/>
  <c r="D199" i="7"/>
  <c r="C122" i="7"/>
  <c r="C184" i="7"/>
  <c r="C320" i="7" l="1"/>
  <c r="C148" i="7" l="1"/>
  <c r="C144" i="7"/>
  <c r="C150" i="7" l="1"/>
  <c r="C200" i="7" l="1"/>
  <c r="C207" i="7"/>
  <c r="E280" i="7" l="1"/>
  <c r="H280" i="7" s="1"/>
  <c r="C62" i="7" l="1"/>
  <c r="E285" i="7" l="1"/>
  <c r="H285" i="7" s="1"/>
  <c r="C275" i="7"/>
  <c r="C292" i="7" s="1"/>
  <c r="C414" i="7" l="1"/>
  <c r="E374" i="7" l="1"/>
  <c r="C374" i="7"/>
  <c r="C101" i="7" l="1"/>
  <c r="C242" i="7" l="1"/>
  <c r="C48" i="7" l="1"/>
  <c r="C47" i="7"/>
  <c r="C80" i="7" l="1"/>
  <c r="C75" i="7" l="1"/>
  <c r="C74" i="7" l="1"/>
  <c r="C199" i="7" l="1"/>
  <c r="C102" i="7"/>
  <c r="C183" i="7"/>
  <c r="C164" i="7"/>
  <c r="C73" i="7" l="1"/>
  <c r="E305" i="7" l="1"/>
  <c r="H305" i="7" l="1"/>
  <c r="E234" i="7"/>
  <c r="H234" i="7" l="1"/>
  <c r="E378" i="7" l="1"/>
  <c r="E404" i="7"/>
  <c r="E403" i="7"/>
  <c r="H404" i="7" l="1"/>
  <c r="H378" i="7"/>
  <c r="H403" i="7"/>
  <c r="E80" i="7" l="1"/>
  <c r="C53" i="7" l="1"/>
  <c r="E141" i="7" l="1"/>
  <c r="H141" i="7" l="1"/>
  <c r="F360" i="7" l="1"/>
  <c r="C360" i="7"/>
  <c r="D246" i="7" l="1"/>
  <c r="D297" i="7" l="1"/>
  <c r="E399" i="7" l="1"/>
  <c r="H399" i="7" l="1"/>
  <c r="E284" i="7" l="1"/>
  <c r="H284" i="7" l="1"/>
  <c r="E49" i="7"/>
  <c r="E253" i="7"/>
  <c r="H49" i="7" l="1"/>
  <c r="H253" i="7"/>
  <c r="H80" i="7" l="1"/>
  <c r="E72" i="7" l="1"/>
  <c r="H72" i="7" l="1"/>
  <c r="D410" i="7"/>
  <c r="D409" i="7"/>
  <c r="D408" i="7"/>
  <c r="D406" i="7"/>
  <c r="D407" i="7"/>
  <c r="E252" i="7" l="1"/>
  <c r="H252" i="7" l="1"/>
  <c r="E286" i="7"/>
  <c r="H286" i="7" l="1"/>
  <c r="C79" i="7" l="1"/>
  <c r="E314" i="7" l="1"/>
  <c r="E140" i="7"/>
  <c r="F82" i="7"/>
  <c r="D82" i="7"/>
  <c r="E26" i="7"/>
  <c r="H26" i="7" l="1"/>
  <c r="H314" i="7"/>
  <c r="H140" i="7"/>
  <c r="C35" i="7" l="1"/>
  <c r="H422" i="7" l="1"/>
  <c r="H414" i="7"/>
  <c r="H415" i="7" l="1"/>
  <c r="E402" i="7" l="1"/>
  <c r="H402" i="7" l="1"/>
  <c r="E250" i="7" l="1"/>
  <c r="H250" i="7" l="1"/>
  <c r="E308" i="7" l="1"/>
  <c r="E304" i="7"/>
  <c r="E307" i="7"/>
  <c r="E306" i="7"/>
  <c r="E303" i="7"/>
  <c r="E302" i="7"/>
  <c r="E301" i="7"/>
  <c r="H307" i="7" l="1"/>
  <c r="H308" i="7"/>
  <c r="H304" i="7"/>
  <c r="H303" i="7"/>
  <c r="H301" i="7"/>
  <c r="H306" i="7"/>
  <c r="H302" i="7"/>
  <c r="E300" i="7"/>
  <c r="H300" i="7" l="1"/>
  <c r="E366" i="7" l="1"/>
  <c r="H366" i="7" s="1"/>
  <c r="E16" i="7" l="1"/>
  <c r="E139" i="7"/>
  <c r="H16" i="7" l="1"/>
  <c r="H139" i="7"/>
  <c r="C82" i="7" l="1"/>
  <c r="E193" i="7" l="1"/>
  <c r="E191" i="7"/>
  <c r="D196" i="7"/>
  <c r="C196" i="7"/>
  <c r="F196" i="7"/>
  <c r="E182" i="7"/>
  <c r="H193" i="7" l="1"/>
  <c r="H182" i="7"/>
  <c r="H191" i="7"/>
  <c r="D348" i="7" l="1"/>
  <c r="D360" i="7" s="1"/>
  <c r="E231" i="7"/>
  <c r="H231" i="7" l="1"/>
  <c r="G360" i="7" l="1"/>
  <c r="G82" i="7"/>
  <c r="G196" i="7"/>
  <c r="E274" i="7"/>
  <c r="H274" i="7" l="1"/>
  <c r="E249" i="7" l="1"/>
  <c r="H249" i="7" l="1"/>
  <c r="E421" i="7"/>
  <c r="H421" i="7" l="1"/>
  <c r="H374" i="7" l="1"/>
  <c r="E401" i="7"/>
  <c r="E400" i="7"/>
  <c r="H400" i="7" l="1"/>
  <c r="H401" i="7"/>
  <c r="E71" i="7" l="1"/>
  <c r="E70" i="7"/>
  <c r="E69" i="7"/>
  <c r="H71" i="7" l="1"/>
  <c r="H70" i="7"/>
  <c r="H69" i="7"/>
  <c r="E17" i="7"/>
  <c r="E40" i="7"/>
  <c r="E364" i="7"/>
  <c r="E365" i="7"/>
  <c r="E367" i="7"/>
  <c r="E368" i="7"/>
  <c r="E369" i="7"/>
  <c r="E370" i="7"/>
  <c r="E371" i="7"/>
  <c r="E372" i="7"/>
  <c r="E373" i="7"/>
  <c r="E375" i="7"/>
  <c r="E376" i="7"/>
  <c r="E377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8" i="7"/>
  <c r="E393" i="7"/>
  <c r="E394" i="7"/>
  <c r="E395" i="7"/>
  <c r="E396" i="7"/>
  <c r="E397" i="7"/>
  <c r="E405" i="7"/>
  <c r="E406" i="7"/>
  <c r="E407" i="7"/>
  <c r="E408" i="7"/>
  <c r="E409" i="7"/>
  <c r="E410" i="7"/>
  <c r="E411" i="7"/>
  <c r="E412" i="7"/>
  <c r="E413" i="7"/>
  <c r="E416" i="7"/>
  <c r="E417" i="7"/>
  <c r="E418" i="7"/>
  <c r="E419" i="7"/>
  <c r="E420" i="7"/>
  <c r="E363" i="7"/>
  <c r="E346" i="7"/>
  <c r="E347" i="7"/>
  <c r="E349" i="7"/>
  <c r="E350" i="7"/>
  <c r="E351" i="7"/>
  <c r="E352" i="7"/>
  <c r="E353" i="7"/>
  <c r="E354" i="7"/>
  <c r="E355" i="7"/>
  <c r="E356" i="7"/>
  <c r="E358" i="7"/>
  <c r="E19" i="7"/>
  <c r="E20" i="7"/>
  <c r="E15" i="7"/>
  <c r="E21" i="7"/>
  <c r="E345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19" i="7"/>
  <c r="E296" i="7"/>
  <c r="E298" i="7"/>
  <c r="E299" i="7"/>
  <c r="E310" i="7"/>
  <c r="E312" i="7"/>
  <c r="E313" i="7"/>
  <c r="E295" i="7"/>
  <c r="E263" i="7"/>
  <c r="E265" i="7"/>
  <c r="E266" i="7"/>
  <c r="E267" i="7"/>
  <c r="E268" i="7"/>
  <c r="E269" i="7"/>
  <c r="E270" i="7"/>
  <c r="E271" i="7"/>
  <c r="E272" i="7"/>
  <c r="E273" i="7"/>
  <c r="E275" i="7"/>
  <c r="E276" i="7"/>
  <c r="E277" i="7"/>
  <c r="E278" i="7"/>
  <c r="E279" i="7"/>
  <c r="E281" i="7"/>
  <c r="E282" i="7"/>
  <c r="E283" i="7"/>
  <c r="E287" i="7"/>
  <c r="E288" i="7"/>
  <c r="E289" i="7"/>
  <c r="E290" i="7"/>
  <c r="E262" i="7"/>
  <c r="E241" i="7"/>
  <c r="E243" i="7"/>
  <c r="E244" i="7"/>
  <c r="E245" i="7"/>
  <c r="E247" i="7"/>
  <c r="E248" i="7"/>
  <c r="E251" i="7"/>
  <c r="E254" i="7"/>
  <c r="E255" i="7"/>
  <c r="E256" i="7"/>
  <c r="E257" i="7"/>
  <c r="E240" i="7"/>
  <c r="E223" i="7"/>
  <c r="E224" i="7"/>
  <c r="E226" i="7"/>
  <c r="E227" i="7"/>
  <c r="E228" i="7"/>
  <c r="E229" i="7"/>
  <c r="E230" i="7"/>
  <c r="E232" i="7"/>
  <c r="E233" i="7"/>
  <c r="E235" i="7"/>
  <c r="E221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184" i="7"/>
  <c r="E185" i="7"/>
  <c r="E186" i="7"/>
  <c r="E188" i="7"/>
  <c r="E189" i="7"/>
  <c r="E190" i="7"/>
  <c r="E194" i="7"/>
  <c r="E183" i="7"/>
  <c r="E138" i="7"/>
  <c r="E142" i="7"/>
  <c r="E143" i="7"/>
  <c r="E144" i="7"/>
  <c r="E146" i="7"/>
  <c r="E147" i="7"/>
  <c r="E148" i="7"/>
  <c r="E149" i="7"/>
  <c r="E150" i="7"/>
  <c r="E152" i="7"/>
  <c r="E153" i="7"/>
  <c r="E154" i="7"/>
  <c r="E187" i="7"/>
  <c r="E155" i="7"/>
  <c r="E156" i="7"/>
  <c r="E157" i="7"/>
  <c r="E158" i="7"/>
  <c r="E159" i="7"/>
  <c r="E161" i="7"/>
  <c r="E162" i="7"/>
  <c r="E163" i="7"/>
  <c r="E164" i="7"/>
  <c r="E165" i="7"/>
  <c r="E166" i="7"/>
  <c r="E167" i="7"/>
  <c r="E168" i="7"/>
  <c r="E192" i="7"/>
  <c r="E169" i="7"/>
  <c r="E170" i="7"/>
  <c r="E171" i="7"/>
  <c r="E172" i="7"/>
  <c r="E173" i="7"/>
  <c r="E174" i="7"/>
  <c r="E175" i="7"/>
  <c r="E176" i="7"/>
  <c r="E177" i="7"/>
  <c r="E113" i="7"/>
  <c r="E115" i="7"/>
  <c r="E116" i="7"/>
  <c r="E117" i="7"/>
  <c r="E118" i="7"/>
  <c r="E119" i="7"/>
  <c r="E120" i="7"/>
  <c r="E121" i="7"/>
  <c r="E123" i="7"/>
  <c r="E124" i="7"/>
  <c r="E125" i="7"/>
  <c r="E127" i="7"/>
  <c r="E128" i="7"/>
  <c r="E129" i="7"/>
  <c r="E130" i="7"/>
  <c r="E131" i="7"/>
  <c r="E132" i="7"/>
  <c r="E112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86" i="7"/>
  <c r="E87" i="7"/>
  <c r="E88" i="7"/>
  <c r="E89" i="7"/>
  <c r="E90" i="7"/>
  <c r="E85" i="7"/>
  <c r="E28" i="7"/>
  <c r="E29" i="7"/>
  <c r="E30" i="7"/>
  <c r="E31" i="7"/>
  <c r="E32" i="7"/>
  <c r="E33" i="7"/>
  <c r="E34" i="7"/>
  <c r="E36" i="7"/>
  <c r="E37" i="7"/>
  <c r="E38" i="7"/>
  <c r="E39" i="7"/>
  <c r="E41" i="7"/>
  <c r="E42" i="7"/>
  <c r="E43" i="7"/>
  <c r="E44" i="7"/>
  <c r="E45" i="7"/>
  <c r="E46" i="7"/>
  <c r="E47" i="7"/>
  <c r="E48" i="7"/>
  <c r="E50" i="7"/>
  <c r="E51" i="7"/>
  <c r="E52" i="7"/>
  <c r="E53" i="7"/>
  <c r="E54" i="7"/>
  <c r="E55" i="7"/>
  <c r="E56" i="7"/>
  <c r="E57" i="7"/>
  <c r="E58" i="7"/>
  <c r="E59" i="7"/>
  <c r="E60" i="7"/>
  <c r="E61" i="7"/>
  <c r="E63" i="7"/>
  <c r="E64" i="7"/>
  <c r="E65" i="7"/>
  <c r="E66" i="7"/>
  <c r="E67" i="7"/>
  <c r="E68" i="7"/>
  <c r="E73" i="7"/>
  <c r="E74" i="7"/>
  <c r="E75" i="7"/>
  <c r="E76" i="7"/>
  <c r="E77" i="7"/>
  <c r="E78" i="7"/>
  <c r="E79" i="7"/>
  <c r="E27" i="7"/>
  <c r="E8" i="7"/>
  <c r="E9" i="7"/>
  <c r="E10" i="7"/>
  <c r="E11" i="7"/>
  <c r="E12" i="7"/>
  <c r="E13" i="7"/>
  <c r="E14" i="7"/>
  <c r="E18" i="7"/>
  <c r="E7" i="7"/>
  <c r="E264" i="7"/>
  <c r="E151" i="7"/>
  <c r="E160" i="7"/>
  <c r="E137" i="7"/>
  <c r="E145" i="7"/>
  <c r="E200" i="7"/>
  <c r="E196" i="7" l="1"/>
  <c r="H17" i="7"/>
  <c r="H40" i="7"/>
  <c r="H386" i="7"/>
  <c r="H385" i="7"/>
  <c r="H384" i="7"/>
  <c r="H383" i="7"/>
  <c r="H382" i="7"/>
  <c r="H381" i="7"/>
  <c r="E242" i="7" l="1"/>
  <c r="E62" i="7"/>
  <c r="H377" i="7" l="1"/>
  <c r="E114" i="7" l="1"/>
  <c r="H43" i="7" l="1"/>
  <c r="H266" i="7" l="1"/>
  <c r="E222" i="7" l="1"/>
  <c r="E225" i="7"/>
  <c r="H232" i="7"/>
  <c r="H320" i="7" l="1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19" i="7"/>
  <c r="H296" i="7"/>
  <c r="H298" i="7"/>
  <c r="H299" i="7"/>
  <c r="H310" i="7"/>
  <c r="H312" i="7"/>
  <c r="H313" i="7"/>
  <c r="H200" i="7"/>
  <c r="H205" i="7"/>
  <c r="H209" i="7"/>
  <c r="H184" i="7"/>
  <c r="H185" i="7"/>
  <c r="H186" i="7"/>
  <c r="H188" i="7"/>
  <c r="H189" i="7"/>
  <c r="H183" i="7"/>
  <c r="H138" i="7"/>
  <c r="H143" i="7"/>
  <c r="H144" i="7"/>
  <c r="H145" i="7"/>
  <c r="H146" i="7"/>
  <c r="H147" i="7"/>
  <c r="H148" i="7"/>
  <c r="H154" i="7"/>
  <c r="H187" i="7"/>
  <c r="H159" i="7"/>
  <c r="H162" i="7"/>
  <c r="H163" i="7"/>
  <c r="H164" i="7"/>
  <c r="H165" i="7"/>
  <c r="H167" i="7"/>
  <c r="H192" i="7"/>
  <c r="H170" i="7"/>
  <c r="H171" i="7"/>
  <c r="H172" i="7"/>
  <c r="H173" i="7"/>
  <c r="H175" i="7"/>
  <c r="H176" i="7"/>
  <c r="H177" i="7"/>
  <c r="H137" i="7"/>
  <c r="H113" i="7"/>
  <c r="H114" i="7"/>
  <c r="H116" i="7"/>
  <c r="H118" i="7"/>
  <c r="H120" i="7"/>
  <c r="H121" i="7"/>
  <c r="H123" i="7"/>
  <c r="H124" i="7"/>
  <c r="H125" i="7"/>
  <c r="H126" i="7"/>
  <c r="H128" i="7"/>
  <c r="H130" i="7"/>
  <c r="H132" i="7"/>
  <c r="H112" i="7"/>
  <c r="H96" i="7"/>
  <c r="H99" i="7"/>
  <c r="H101" i="7"/>
  <c r="H102" i="7"/>
  <c r="H106" i="7"/>
  <c r="H107" i="7"/>
  <c r="H87" i="7"/>
  <c r="H88" i="7"/>
  <c r="H89" i="7"/>
  <c r="H90" i="7"/>
  <c r="H364" i="7"/>
  <c r="H365" i="7"/>
  <c r="H367" i="7"/>
  <c r="H368" i="7"/>
  <c r="H369" i="7"/>
  <c r="H370" i="7"/>
  <c r="H371" i="7"/>
  <c r="H373" i="7"/>
  <c r="H375" i="7"/>
  <c r="H376" i="7"/>
  <c r="H379" i="7"/>
  <c r="H380" i="7"/>
  <c r="H387" i="7"/>
  <c r="H388" i="7"/>
  <c r="H389" i="7"/>
  <c r="H390" i="7"/>
  <c r="H391" i="7"/>
  <c r="H398" i="7"/>
  <c r="H393" i="7"/>
  <c r="H395" i="7"/>
  <c r="H396" i="7"/>
  <c r="H397" i="7"/>
  <c r="H405" i="7"/>
  <c r="H406" i="7"/>
  <c r="H407" i="7"/>
  <c r="H408" i="7"/>
  <c r="H409" i="7"/>
  <c r="H410" i="7"/>
  <c r="H411" i="7"/>
  <c r="H412" i="7"/>
  <c r="H413" i="7"/>
  <c r="H416" i="7"/>
  <c r="H417" i="7"/>
  <c r="H418" i="7"/>
  <c r="H419" i="7"/>
  <c r="H420" i="7"/>
  <c r="H363" i="7"/>
  <c r="H372" i="7"/>
  <c r="H8" i="7"/>
  <c r="H9" i="7"/>
  <c r="H10" i="7"/>
  <c r="H11" i="7"/>
  <c r="H12" i="7"/>
  <c r="H18" i="7"/>
  <c r="H353" i="7" l="1"/>
  <c r="G342" i="7"/>
  <c r="H7" i="7" l="1"/>
  <c r="H86" i="7"/>
  <c r="H85" i="7"/>
  <c r="H27" i="7"/>
  <c r="H28" i="7"/>
  <c r="H29" i="7"/>
  <c r="H30" i="7"/>
  <c r="H31" i="7"/>
  <c r="H32" i="7"/>
  <c r="H33" i="7"/>
  <c r="H34" i="7"/>
  <c r="H36" i="7"/>
  <c r="H37" i="7"/>
  <c r="H38" i="7"/>
  <c r="H39" i="7"/>
  <c r="H41" i="7"/>
  <c r="H42" i="7"/>
  <c r="H45" i="7"/>
  <c r="H46" i="7"/>
  <c r="H47" i="7"/>
  <c r="H48" i="7"/>
  <c r="H50" i="7"/>
  <c r="H51" i="7"/>
  <c r="H52" i="7"/>
  <c r="H53" i="7"/>
  <c r="H54" i="7"/>
  <c r="H55" i="7"/>
  <c r="H56" i="7"/>
  <c r="H57" i="7"/>
  <c r="H58" i="7"/>
  <c r="H59" i="7"/>
  <c r="H61" i="7"/>
  <c r="H62" i="7"/>
  <c r="H63" i="7"/>
  <c r="H64" i="7"/>
  <c r="H65" i="7"/>
  <c r="H66" i="7"/>
  <c r="H67" i="7"/>
  <c r="H394" i="7"/>
  <c r="H68" i="7"/>
  <c r="H73" i="7"/>
  <c r="H74" i="7"/>
  <c r="H75" i="7"/>
  <c r="H76" i="7"/>
  <c r="H77" i="7"/>
  <c r="H78" i="7"/>
  <c r="H79" i="7"/>
  <c r="G92" i="7" l="1"/>
  <c r="H241" i="7"/>
  <c r="H243" i="7"/>
  <c r="H244" i="7"/>
  <c r="H247" i="7"/>
  <c r="H251" i="7"/>
  <c r="H254" i="7"/>
  <c r="H255" i="7"/>
  <c r="H256" i="7"/>
  <c r="H257" i="7"/>
  <c r="H240" i="7"/>
  <c r="H263" i="7"/>
  <c r="H265" i="7"/>
  <c r="H267" i="7"/>
  <c r="H268" i="7"/>
  <c r="H269" i="7"/>
  <c r="H270" i="7"/>
  <c r="H271" i="7"/>
  <c r="H272" i="7"/>
  <c r="H273" i="7"/>
  <c r="H275" i="7"/>
  <c r="H276" i="7"/>
  <c r="H278" i="7"/>
  <c r="H279" i="7"/>
  <c r="H281" i="7"/>
  <c r="H282" i="7"/>
  <c r="H283" i="7"/>
  <c r="H287" i="7"/>
  <c r="H289" i="7"/>
  <c r="H290" i="7"/>
  <c r="H262" i="7"/>
  <c r="H222" i="7"/>
  <c r="H223" i="7"/>
  <c r="H224" i="7"/>
  <c r="H225" i="7"/>
  <c r="H226" i="7"/>
  <c r="H227" i="7"/>
  <c r="H228" i="7"/>
  <c r="H229" i="7"/>
  <c r="H230" i="7"/>
  <c r="H233" i="7"/>
  <c r="H235" i="7"/>
  <c r="H221" i="7"/>
  <c r="H346" i="7"/>
  <c r="H347" i="7"/>
  <c r="H349" i="7"/>
  <c r="H350" i="7"/>
  <c r="H351" i="7"/>
  <c r="H354" i="7"/>
  <c r="H355" i="7"/>
  <c r="H356" i="7"/>
  <c r="H358" i="7"/>
  <c r="H19" i="7"/>
  <c r="H20" i="7"/>
  <c r="H15" i="7"/>
  <c r="H345" i="7"/>
  <c r="G316" i="7" l="1"/>
  <c r="H295" i="7"/>
  <c r="G424" i="7"/>
  <c r="H392" i="7"/>
  <c r="H264" i="7"/>
  <c r="G237" i="7"/>
  <c r="D424" i="7"/>
  <c r="C424" i="7"/>
  <c r="F424" i="7"/>
  <c r="H21" i="7"/>
  <c r="F342" i="7"/>
  <c r="D342" i="7"/>
  <c r="C342" i="7"/>
  <c r="F316" i="7"/>
  <c r="C316" i="7"/>
  <c r="F292" i="7"/>
  <c r="D292" i="7"/>
  <c r="F259" i="7"/>
  <c r="C259" i="7"/>
  <c r="H248" i="7"/>
  <c r="H245" i="7"/>
  <c r="F237" i="7"/>
  <c r="C237" i="7"/>
  <c r="F216" i="7"/>
  <c r="C216" i="7"/>
  <c r="H214" i="7"/>
  <c r="H213" i="7"/>
  <c r="H212" i="7"/>
  <c r="H211" i="7"/>
  <c r="H210" i="7"/>
  <c r="H208" i="7"/>
  <c r="H207" i="7"/>
  <c r="H206" i="7"/>
  <c r="H204" i="7"/>
  <c r="H203" i="7"/>
  <c r="H202" i="7"/>
  <c r="H194" i="7"/>
  <c r="F179" i="7"/>
  <c r="D179" i="7"/>
  <c r="C179" i="7"/>
  <c r="H174" i="7"/>
  <c r="H169" i="7"/>
  <c r="H168" i="7"/>
  <c r="H166" i="7"/>
  <c r="H161" i="7"/>
  <c r="H160" i="7"/>
  <c r="H158" i="7"/>
  <c r="H157" i="7"/>
  <c r="H156" i="7"/>
  <c r="H155" i="7"/>
  <c r="H153" i="7"/>
  <c r="H152" i="7"/>
  <c r="H151" i="7"/>
  <c r="H150" i="7"/>
  <c r="H149" i="7"/>
  <c r="F134" i="7"/>
  <c r="C134" i="7"/>
  <c r="H131" i="7"/>
  <c r="H129" i="7"/>
  <c r="H127" i="7"/>
  <c r="H119" i="7"/>
  <c r="H117" i="7"/>
  <c r="F109" i="7"/>
  <c r="D109" i="7"/>
  <c r="C109" i="7"/>
  <c r="H105" i="7"/>
  <c r="H104" i="7"/>
  <c r="H103" i="7"/>
  <c r="H100" i="7"/>
  <c r="H98" i="7"/>
  <c r="H97" i="7"/>
  <c r="H95" i="7"/>
  <c r="F92" i="7"/>
  <c r="D92" i="7"/>
  <c r="C92" i="7"/>
  <c r="H60" i="7"/>
  <c r="E35" i="7"/>
  <c r="F23" i="7"/>
  <c r="D23" i="7"/>
  <c r="C23" i="7"/>
  <c r="H35" i="7" l="1"/>
  <c r="E82" i="7"/>
  <c r="H288" i="7"/>
  <c r="H13" i="7"/>
  <c r="E199" i="7"/>
  <c r="H199" i="7" s="1"/>
  <c r="E297" i="7"/>
  <c r="H297" i="7" s="1"/>
  <c r="E311" i="7"/>
  <c r="H311" i="7" s="1"/>
  <c r="E348" i="7"/>
  <c r="E357" i="7"/>
  <c r="H357" i="7" s="1"/>
  <c r="H14" i="7"/>
  <c r="E122" i="7"/>
  <c r="H122" i="7" s="1"/>
  <c r="E246" i="7"/>
  <c r="H246" i="7" s="1"/>
  <c r="E309" i="7"/>
  <c r="H309" i="7" s="1"/>
  <c r="D216" i="7"/>
  <c r="E23" i="7"/>
  <c r="C218" i="7"/>
  <c r="C426" i="7" s="1"/>
  <c r="E92" i="7"/>
  <c r="H92" i="7"/>
  <c r="D134" i="7"/>
  <c r="D237" i="7"/>
  <c r="E342" i="7"/>
  <c r="H342" i="7"/>
  <c r="E424" i="7"/>
  <c r="D259" i="7"/>
  <c r="E179" i="7"/>
  <c r="F218" i="7"/>
  <c r="F426" i="7" s="1"/>
  <c r="H424" i="7"/>
  <c r="E109" i="7"/>
  <c r="E292" i="7"/>
  <c r="D316" i="7"/>
  <c r="H23" i="7" l="1"/>
  <c r="H348" i="7"/>
  <c r="E360" i="7"/>
  <c r="E259" i="7"/>
  <c r="G134" i="7"/>
  <c r="H115" i="7"/>
  <c r="H134" i="7" s="1"/>
  <c r="D218" i="7"/>
  <c r="D426" i="7" s="1"/>
  <c r="E237" i="7"/>
  <c r="E316" i="7"/>
  <c r="H201" i="7"/>
  <c r="H352" i="7"/>
  <c r="H277" i="7"/>
  <c r="H242" i="7"/>
  <c r="H190" i="7"/>
  <c r="H196" i="7" s="1"/>
  <c r="H142" i="7"/>
  <c r="H44" i="7"/>
  <c r="H82" i="7" s="1"/>
  <c r="H237" i="7"/>
  <c r="H316" i="7"/>
  <c r="E216" i="7"/>
  <c r="E134" i="7"/>
  <c r="H360" i="7" l="1"/>
  <c r="E218" i="7"/>
  <c r="E426" i="7" s="1"/>
  <c r="G179" i="7"/>
  <c r="H179" i="7"/>
  <c r="H259" i="7"/>
  <c r="G259" i="7"/>
  <c r="H292" i="7"/>
  <c r="G109" i="7"/>
  <c r="H109" i="7"/>
  <c r="G216" i="7"/>
  <c r="H216" i="7"/>
  <c r="G218" i="7" l="1"/>
  <c r="G426" i="7" s="1"/>
  <c r="H218" i="7"/>
  <c r="H426" i="7" s="1"/>
</calcChain>
</file>

<file path=xl/comments1.xml><?xml version="1.0" encoding="utf-8"?>
<comments xmlns="http://schemas.openxmlformats.org/spreadsheetml/2006/main">
  <authors>
    <author>setup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FY16 &amp; beyond - base used to cover new college reserve bases
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FY16 &amp; beyond - base used to cover new college reserve bases
</t>
        </r>
      </text>
    </comment>
    <comment ref="E414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FROM FY16 3 YEAR SHEET</t>
        </r>
      </text>
    </comment>
  </commentList>
</comments>
</file>

<file path=xl/sharedStrings.xml><?xml version="1.0" encoding="utf-8"?>
<sst xmlns="http://schemas.openxmlformats.org/spreadsheetml/2006/main" count="402" uniqueCount="396">
  <si>
    <t xml:space="preserve"> </t>
  </si>
  <si>
    <t xml:space="preserve">PRESIDENT'S OFFICE </t>
  </si>
  <si>
    <t>TOTAL PRESIDENT'S OFFICE</t>
  </si>
  <si>
    <t>ATHLETICS</t>
  </si>
  <si>
    <t>TOTAL ATHLETICS</t>
  </si>
  <si>
    <t xml:space="preserve">COLLEGE OF BUSINESS </t>
  </si>
  <si>
    <t xml:space="preserve">COLLEGE OF EDUCATION </t>
  </si>
  <si>
    <t>COLLEGE OF LIBERAL ARTS</t>
  </si>
  <si>
    <t>COLLEGE OF SCIENCE &amp; ENGINEERING</t>
  </si>
  <si>
    <t xml:space="preserve">COLLEGE OF NURSING &amp; HEALTH </t>
  </si>
  <si>
    <t>MAINTENANCE</t>
  </si>
  <si>
    <t>TOTAL MAINTENANCE</t>
  </si>
  <si>
    <t>WSU ALL UNIVERSITY</t>
  </si>
  <si>
    <t>TOTAL WSU ALL UNIVERSITY</t>
  </si>
  <si>
    <t>UNIVERSITY ADVANCEMENT</t>
  </si>
  <si>
    <t>TOTAL UNIVERSITY ADVANCEMENT</t>
  </si>
  <si>
    <t>WINONA STATE UNIVERSITY</t>
  </si>
  <si>
    <t>SUBTOTAL ACADEMIC AFFAIRS ADMINISTRATION</t>
  </si>
  <si>
    <t>ACADEMIC AFFAIRS ADMINISTRATION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</si>
  <si>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</si>
  <si>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</si>
  <si>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</si>
  <si>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</si>
  <si>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</si>
  <si>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</si>
  <si>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>SUBTOTAL ACADEMIC AFFAIRS</t>
  </si>
  <si>
    <t xml:space="preserve"> SUBTOTAL COLLEGE OF NURSING &amp; HEALTH</t>
  </si>
  <si>
    <t>SUMMARY OF TOTAL GENERAL FUND BUDGET</t>
  </si>
  <si>
    <t>COLLEGE LIBRARY</t>
  </si>
  <si>
    <t>SUBTOTAL COLLEGE LIBRARY</t>
  </si>
  <si>
    <t>TOTAL FINANCE AND ADMINISTRATIVE SERVICES</t>
  </si>
  <si>
    <t>STUDENT LIFE AND DEVELOPMENT</t>
  </si>
  <si>
    <t>TOTAL STUDENT LIFE AND DEVELOPMENT</t>
  </si>
  <si>
    <t>FINANCE AND ADMINISTRATIVE SERVICES</t>
  </si>
  <si>
    <t>Total Base Budget</t>
  </si>
  <si>
    <t>PRESIDENTS OFFICE</t>
  </si>
  <si>
    <t>PRESIDENT'S DISCRETIONARY</t>
  </si>
  <si>
    <t>PRESIDENT'S SPECIAL TRAVEL</t>
  </si>
  <si>
    <t>CONVOCATION</t>
  </si>
  <si>
    <t>PRESIDENT'S SPECIAL  PROJECTS</t>
  </si>
  <si>
    <t>PRESIDENT'S RESERVE (OT 0140)</t>
  </si>
  <si>
    <t>ASF/IFO SEARCHES</t>
  </si>
  <si>
    <t>AFFIRMATIVE ACTION</t>
  </si>
  <si>
    <t>UNIVERSITY STUDIES</t>
  </si>
  <si>
    <t>HLC ACCREDITATION REVIEWS</t>
  </si>
  <si>
    <t>ASSESSMENT TESTING</t>
  </si>
  <si>
    <t>EDUCATIONAL ASSESSMENT DAY</t>
  </si>
  <si>
    <t>GRADUATE OFFICE</t>
  </si>
  <si>
    <t>GRADUATE ASSISTANT (0940)</t>
  </si>
  <si>
    <t>GRANT &amp; SPONSORED PROJECTS OFFICE</t>
  </si>
  <si>
    <t>ACCELERATION GRANT</t>
  </si>
  <si>
    <t>WSU CATALOGUE</t>
  </si>
  <si>
    <t>COMMENCEMENT</t>
  </si>
  <si>
    <t>VP ACADEMIC AFFAIRS</t>
  </si>
  <si>
    <t>RESERVE ACADEMIC AFFAIRS (OT 0140)</t>
  </si>
  <si>
    <t>ACADEMIC AFFAIR OPERATING SUPPLEMENT</t>
  </si>
  <si>
    <t>GRADUATE TUITION ASSISTANT (7042)</t>
  </si>
  <si>
    <t>FACULTY DEVELOPMENT</t>
  </si>
  <si>
    <t>SABBATICAL REPLACEMENT</t>
  </si>
  <si>
    <t>ASSESSMENT COORDINATOR</t>
  </si>
  <si>
    <t>RETIREE CENTER</t>
  </si>
  <si>
    <t>ASSOC VP ASSESS/GRADUATE</t>
  </si>
  <si>
    <t>FIXED TERM YEARLY</t>
  </si>
  <si>
    <t>A2C2</t>
  </si>
  <si>
    <t>STUDENT RESEARCH GRANT</t>
  </si>
  <si>
    <t>PROFESSIONAL DEVELOPMENT CENTER</t>
  </si>
  <si>
    <t>ROCHESTER ACADEMIC PROGRAM DEVELOPMENT</t>
  </si>
  <si>
    <t>ROCHESTER TECHNOLOGY REPLACEMENT</t>
  </si>
  <si>
    <t>ROCHESTER CENTER</t>
  </si>
  <si>
    <t>ROCHESTER RESERVE</t>
  </si>
  <si>
    <t>INTERNATIONAL STUDENTS</t>
  </si>
  <si>
    <t>FACULTY TRAVEL ROCHESTER</t>
  </si>
  <si>
    <t>INTERNATIONAL RECRUITMENT</t>
  </si>
  <si>
    <t>ROCHESTER MARKETING PLAN</t>
  </si>
  <si>
    <t>ROCHESTER OUTREACH</t>
  </si>
  <si>
    <t>ROCHESTER DIVERSITY/MULTICULTURAL</t>
  </si>
  <si>
    <t>ACADEMIC CONSULTANTS PROGRAM REVIEW</t>
  </si>
  <si>
    <t>OUTREACH AND CONTINUING EDUC DEPT</t>
  </si>
  <si>
    <t>OCED FALL &amp; SPRING EXTENSION CONTRACTS</t>
  </si>
  <si>
    <t>LEADERSHIP INSTITUTE</t>
  </si>
  <si>
    <t>IFO PRESIDENT</t>
  </si>
  <si>
    <t>ATHLETICS FACULTY REPRESENTATIVE</t>
  </si>
  <si>
    <t>FRESHMAN ADVISING</t>
  </si>
  <si>
    <t>SUMMER SCHOOL</t>
  </si>
  <si>
    <t>LIBRARY OPERATIONS</t>
  </si>
  <si>
    <t>LIBRARY OPERATIONS (3210)</t>
  </si>
  <si>
    <t>LIBRARY ADMINISTRATION</t>
  </si>
  <si>
    <t>DEAN LIBRARY RESERVE</t>
  </si>
  <si>
    <t>LIBRARY/ITV SUPPORT SERVICES</t>
  </si>
  <si>
    <t>ROCHESTER LIBRARY (1870)</t>
  </si>
  <si>
    <t>BUSINESS ADMINISTRATION</t>
  </si>
  <si>
    <t>ECONOMICS</t>
  </si>
  <si>
    <t>ACCOUNTING</t>
  </si>
  <si>
    <t>FINANCE</t>
  </si>
  <si>
    <t>MARKETING</t>
  </si>
  <si>
    <t>COLLEGE OF BUSINESS RESERVE</t>
  </si>
  <si>
    <t>DEAN OF BUSINESS</t>
  </si>
  <si>
    <t>ROCH ACCOUNTING</t>
  </si>
  <si>
    <t>ROCH BUSINESS ADMINISTRATION</t>
  </si>
  <si>
    <t>ROCH ECONOMICS</t>
  </si>
  <si>
    <t>ROCHESTER FINANCE</t>
  </si>
  <si>
    <t>ROCHESTER MARKETING</t>
  </si>
  <si>
    <t>WSU EDUCATION ALLIANCE</t>
  </si>
  <si>
    <t>DOCTORATE IN EDUCATIONAL LEADERSHIP</t>
  </si>
  <si>
    <t>EDUCATION</t>
  </si>
  <si>
    <t>PHYSICAL EDUCATION &amp; SPORTS SCIENCE (PESS)</t>
  </si>
  <si>
    <t>RECREATION, TOURISM &amp; THERAPEUTIC RECREATION (RTTR)</t>
  </si>
  <si>
    <t>COUNSELOR EDUCATION</t>
  </si>
  <si>
    <t>SPECIAL EDUCATION</t>
  </si>
  <si>
    <t>STUDENT TEACHING</t>
  </si>
  <si>
    <t>DEAN OF EDUCATION</t>
  </si>
  <si>
    <t>COLLEGE OF EDUCATION RESERVE</t>
  </si>
  <si>
    <t>GRADUATE INDUCTION MATCH</t>
  </si>
  <si>
    <t>FALL CONFERENCE</t>
  </si>
  <si>
    <t>MAXWELL CHILDREN'S CENTER</t>
  </si>
  <si>
    <t>ROCHESTER SPECIAL EDUCATION</t>
  </si>
  <si>
    <t>ROCH EDUCATION</t>
  </si>
  <si>
    <t>RESIDENTIAL COLLEGE</t>
  </si>
  <si>
    <t>PSYCHOLOGY</t>
  </si>
  <si>
    <t>ART GALLERY</t>
  </si>
  <si>
    <t>MUSIC</t>
  </si>
  <si>
    <t>STAGE MANAGEMENT</t>
  </si>
  <si>
    <t>PEP BAND</t>
  </si>
  <si>
    <t>COLLEGE OF LIBERAL ARTS RESERVE</t>
  </si>
  <si>
    <t>ENGLISH</t>
  </si>
  <si>
    <t>GEOGRAPHY</t>
  </si>
  <si>
    <t>HISTORY</t>
  </si>
  <si>
    <t>PHILOSOPHY</t>
  </si>
  <si>
    <t>POLITICAL SCIENCE</t>
  </si>
  <si>
    <t>ARTS MANAGEMENT</t>
  </si>
  <si>
    <t>CHILD ADVOCACY STUDIES</t>
  </si>
  <si>
    <t>CRIMINAL JUSTICE</t>
  </si>
  <si>
    <t>SOCIOLOGY</t>
  </si>
  <si>
    <t>SOCIAL WORK</t>
  </si>
  <si>
    <t>COMMUNICATION STUDIES</t>
  </si>
  <si>
    <t>THEATER/DANCE</t>
  </si>
  <si>
    <t>TV SERVICES</t>
  </si>
  <si>
    <t>MASS COMMUNICATIONS</t>
  </si>
  <si>
    <t>PRINT MEDIA LAB</t>
  </si>
  <si>
    <t>KQAL</t>
  </si>
  <si>
    <t>DEAN OF LIBERAL ARTS</t>
  </si>
  <si>
    <t>WOMEN'S STUDIES</t>
  </si>
  <si>
    <t>ROCHESTER WOMEN'S STUDIES</t>
  </si>
  <si>
    <t>ROCHESTER CHILD ADVOCACY</t>
  </si>
  <si>
    <t>ROCH SOCIAL WORK</t>
  </si>
  <si>
    <t>ROCHESTER POLITICAL SCIENCE</t>
  </si>
  <si>
    <t>ROCHESTER HISTORY</t>
  </si>
  <si>
    <t>ROCH PSYCHOLOGY</t>
  </si>
  <si>
    <t>ROCH MUSIC</t>
  </si>
  <si>
    <t>ROCHESTER SOCIOLOGY</t>
  </si>
  <si>
    <t>ROCHESTER ENGLISH</t>
  </si>
  <si>
    <t>ROCHESTER GEOGRAPHY</t>
  </si>
  <si>
    <t>ROCHESTER CRIMINAL JUSTICE</t>
  </si>
  <si>
    <t>DEAN OF NURSING</t>
  </si>
  <si>
    <t>COLLEGE OF NURSING RESERVE</t>
  </si>
  <si>
    <t>NURSING</t>
  </si>
  <si>
    <t>HEALTH, EXERCISE, &amp; REHABILITATIVE SCIENCE</t>
  </si>
  <si>
    <t>MASTERS IN NURSING</t>
  </si>
  <si>
    <t>DOCTORATE IN NURSING</t>
  </si>
  <si>
    <t>ROCHESTER NURSING</t>
  </si>
  <si>
    <t>ROCHESTER HEALTH, EXERCISE, &amp; REHABILITATIVE</t>
  </si>
  <si>
    <t>DEAN SCIENCE &amp; ENGINEERING</t>
  </si>
  <si>
    <t>COLLEGE OF SCIENCE &amp; ENGINEERING RESERVE</t>
  </si>
  <si>
    <t>GEOSCIENCE</t>
  </si>
  <si>
    <t>BIOLOGY</t>
  </si>
  <si>
    <t>CHEMISTRY</t>
  </si>
  <si>
    <t>COMPUTER SCIENCE</t>
  </si>
  <si>
    <t>MATH &amp; STATISTICS</t>
  </si>
  <si>
    <t>PHYSICS</t>
  </si>
  <si>
    <t>SCIENCE EDUCATION</t>
  </si>
  <si>
    <t>STEM PARTNERSHIP DEVELOPMENT</t>
  </si>
  <si>
    <t>ROCHESTER PHYSICS</t>
  </si>
  <si>
    <t>ROCH MATH &amp; STATISTICS</t>
  </si>
  <si>
    <t>ROCH COMPUTER SCIENCE</t>
  </si>
  <si>
    <t>ROCH CHEMISTRY</t>
  </si>
  <si>
    <t>ROCH BIOLOGY</t>
  </si>
  <si>
    <t>PRINTSHOP</t>
  </si>
  <si>
    <t>RESERVE ADVANCEMENT (OT  0140)</t>
  </si>
  <si>
    <t>RETIREES/TAILGATE</t>
  </si>
  <si>
    <t>UNIVERSITY COMMUNICATIONS</t>
  </si>
  <si>
    <t>CAPITAL CAMPAIGN</t>
  </si>
  <si>
    <t>CURRENTS MAGAZINE</t>
  </si>
  <si>
    <t>MAJOR GIFTS</t>
  </si>
  <si>
    <t>UNIVERSITY ADVERTISING &amp; MARKETING</t>
  </si>
  <si>
    <t>SCHOLARSHIP ADMINISTRATION</t>
  </si>
  <si>
    <t>UNIVERSITY ADVANCEMENT SOFTWARE</t>
  </si>
  <si>
    <t>ANNUAL FUND/PHONATHON</t>
  </si>
  <si>
    <t>FACULTY/STAFF TRAINING</t>
  </si>
  <si>
    <t>ITS OPERATIONS ADMINISTRATION</t>
  </si>
  <si>
    <t>ITS OPERATIONS ACADEMIC</t>
  </si>
  <si>
    <t>LAPTOP EQUIPMENT</t>
  </si>
  <si>
    <t>SYSTEMS AND DEVELOPMENT</t>
  </si>
  <si>
    <t>PSEOA LAPTOPS</t>
  </si>
  <si>
    <t>TECH SUPPORT OPERATIONS</t>
  </si>
  <si>
    <t>ITS STAFF DEVELOPMENT</t>
  </si>
  <si>
    <t>MEDIA SERVICES</t>
  </si>
  <si>
    <t>IT/COMMUNICATIONS</t>
  </si>
  <si>
    <t>CLASSROOM SUPPORT</t>
  </si>
  <si>
    <t>FRESHMAN ORIENTATION</t>
  </si>
  <si>
    <t>SUMMER APPEALS REVIEW</t>
  </si>
  <si>
    <t>ADMISSIONS</t>
  </si>
  <si>
    <t>STUDENT PAYROLL</t>
  </si>
  <si>
    <t>REGISTRAR</t>
  </si>
  <si>
    <t>CAREER SERVICES</t>
  </si>
  <si>
    <t>FINANCIAL AID</t>
  </si>
  <si>
    <t>COUNSELING CENTER</t>
  </si>
  <si>
    <t>DARS</t>
  </si>
  <si>
    <t>FAMILY DAY</t>
  </si>
  <si>
    <t>HEALTH &amp; WELLNESS CENTER</t>
  </si>
  <si>
    <t>STUDENT LIFE RESERVE(0140 $6,500)</t>
  </si>
  <si>
    <t>STUDENT SERVICE ACCOMMODATION</t>
  </si>
  <si>
    <t>CROSS-CULTURAL OUTREACH</t>
  </si>
  <si>
    <t>STUDENT RESOURCE CENTER</t>
  </si>
  <si>
    <t>COMMUNITY LIAISON</t>
  </si>
  <si>
    <t>DEAN STUDENT SERVICES</t>
  </si>
  <si>
    <t>WARRIOR HUB</t>
  </si>
  <si>
    <t>WEST &amp; EAST CAMPUS BUSING</t>
  </si>
  <si>
    <t>TUTORING &amp; SUPPLEMENTAL INSTRUCTION</t>
  </si>
  <si>
    <t>INCLUSION AND DIVERSITY</t>
  </si>
  <si>
    <t>INTRAMURALS</t>
  </si>
  <si>
    <t>BUILDING MAINTENANCE</t>
  </si>
  <si>
    <t>CUSTODIAL</t>
  </si>
  <si>
    <t>VEHICLE</t>
  </si>
  <si>
    <t>MAIL ROOM</t>
  </si>
  <si>
    <t>CHARGEBACKS</t>
  </si>
  <si>
    <t>SUPPLY ROOM</t>
  </si>
  <si>
    <t>R&amp;B GENERAL</t>
  </si>
  <si>
    <t>R&amp;B MAINTENANCE</t>
  </si>
  <si>
    <t>ATHLETIC TRAINING</t>
  </si>
  <si>
    <t>ATHLETICS GA (0940)</t>
  </si>
  <si>
    <t>ATHLETICS GA (7042)</t>
  </si>
  <si>
    <t>WOMEN'S ATHLETICS ADM</t>
  </si>
  <si>
    <t>WOMEN'S TENNIS</t>
  </si>
  <si>
    <t>WOMEN'S BASKETBALL</t>
  </si>
  <si>
    <t>WOMEN'S CROSS COUNTRY</t>
  </si>
  <si>
    <t>WOMEN'S GOLF</t>
  </si>
  <si>
    <t>WOMEN'S GYMNASTICS</t>
  </si>
  <si>
    <t>WOMEN'S SOFTBALL</t>
  </si>
  <si>
    <t>WOMEN'S VOLLEYBALL</t>
  </si>
  <si>
    <t>WOMEN'S SOCCER</t>
  </si>
  <si>
    <t>WOMEN'S TRACK</t>
  </si>
  <si>
    <t>SID WOMEN</t>
  </si>
  <si>
    <t>MEN'S ATHLETICS ADM</t>
  </si>
  <si>
    <t>MEN'S BASKETBALL</t>
  </si>
  <si>
    <t>MEN'S BASEBALL</t>
  </si>
  <si>
    <t>MEN'S FOOTBALL</t>
  </si>
  <si>
    <t>MEN'S GOLF</t>
  </si>
  <si>
    <t>MEN'S TENNIS</t>
  </si>
  <si>
    <t>SID MEN</t>
  </si>
  <si>
    <t>SECURITY SERVICES</t>
  </si>
  <si>
    <t>SAFETY</t>
  </si>
  <si>
    <t>VP FINANCE AND ADMINISTRATIVE SERVICES</t>
  </si>
  <si>
    <t>VP FINANCE RESERVE (OT 0140 $6,000 &amp; 0150 $2,000)</t>
  </si>
  <si>
    <t>EMPLOYEE ACCOMODATION</t>
  </si>
  <si>
    <t>ENVIRONMENTAL SERVICES</t>
  </si>
  <si>
    <t>HBV</t>
  </si>
  <si>
    <t>FISCAL AFFAIRS</t>
  </si>
  <si>
    <t>EMPLOYEE RECOGNITION</t>
  </si>
  <si>
    <t>AUDIT EXPENSES</t>
  </si>
  <si>
    <t>PERKINS COLLECTION</t>
  </si>
  <si>
    <t>BUSINESS OFFICE</t>
  </si>
  <si>
    <t>HUMAN RESOURCES</t>
  </si>
  <si>
    <t>LEGAL AFFAIRS</t>
  </si>
  <si>
    <t>CLASSIFIED SEARCHES</t>
  </si>
  <si>
    <t>IMMIGRATION FEES</t>
  </si>
  <si>
    <t>SEXUAL HARASSMENT</t>
  </si>
  <si>
    <t>RESIDENTIAL LEASE</t>
  </si>
  <si>
    <t>GENERATORS</t>
  </si>
  <si>
    <t>IFO TRAVEL</t>
  </si>
  <si>
    <t>DEBT SERVICE</t>
  </si>
  <si>
    <t>IFO PROFESSIONAL IMPROVEMENT</t>
  </si>
  <si>
    <t>MEMBERSHIPS</t>
  </si>
  <si>
    <t>BACKGROUND CHECKS</t>
  </si>
  <si>
    <t>ATHLETIC SCHOLARSHIPS</t>
  </si>
  <si>
    <t>FINE ARTS SCHOLARSHIPS</t>
  </si>
  <si>
    <t>CREDIT CARD &amp; ACH FEES</t>
  </si>
  <si>
    <t>EXTERNAL TUITION WAIVER BEMEDJI</t>
  </si>
  <si>
    <t>EXTERNAL TUITION WAIVER MANKATO</t>
  </si>
  <si>
    <t>EXTERNAL TUITION WAIVER MOOREHEAD</t>
  </si>
  <si>
    <t>EXTERNAL TUITION WAIVER ST. CLOUD</t>
  </si>
  <si>
    <t>EXTERNAL TUITION WAIVER SOUTHWEST</t>
  </si>
  <si>
    <t>FINANCIAL AID TITLE IV MATCH</t>
  </si>
  <si>
    <t>STATE WORKSTUDY MATCH</t>
  </si>
  <si>
    <t>STATE WS MATCH-ROCHESTER</t>
  </si>
  <si>
    <t>WORKSTUDY-SUMMER USAGE</t>
  </si>
  <si>
    <t>ROCHESTER/WINONA AGREEMENT</t>
  </si>
  <si>
    <t>ON-LINE CREDITS</t>
  </si>
  <si>
    <t>ASF PIF HOLDING</t>
  </si>
  <si>
    <t>RCTC ALLOCATION SUPPORT APPROPRIATION</t>
  </si>
  <si>
    <t>LEGAL COST - ATTORNEY GENERAL</t>
  </si>
  <si>
    <t>INSURANCE/TAX M&amp;E BUILDINGS</t>
  </si>
  <si>
    <t>ADMINISTRATIVE VACATION LIQUIDATIONS</t>
  </si>
  <si>
    <t>ALL UNIV SEVERANCE PAYOFF</t>
  </si>
  <si>
    <t>ALL UNIV VACATION PAYOFF</t>
  </si>
  <si>
    <t>ALL UNIV PROMOTIONS</t>
  </si>
  <si>
    <t>ALL UNIV MERIT MMA &amp; MAPE</t>
  </si>
  <si>
    <t>ALL UNIV MERIT COMMISSIONERS  PLAN</t>
  </si>
  <si>
    <t>ALL UNIV SICK LEAVE REPLACEMENT</t>
  </si>
  <si>
    <t>ALL UNIV $.10 PER MILE IFO</t>
  </si>
  <si>
    <t>0845 INSURANCE EARLY SEPARATION</t>
  </si>
  <si>
    <t>EQUIPMENT HOLDING 4000</t>
  </si>
  <si>
    <t>0820 UNEMPLOYMENT</t>
  </si>
  <si>
    <t>0831 WORKER'S COMPENSATION</t>
  </si>
  <si>
    <t>0831 WORKER'S COMPENSATON</t>
  </si>
  <si>
    <t>0180 SALARY HOLDING-ERI</t>
  </si>
  <si>
    <t>ARTS ADMINISTRATION</t>
  </si>
  <si>
    <t>ASSISTANT VP ACADEMIC AFFAIRS</t>
  </si>
  <si>
    <t>INNOVATION HOLDING</t>
  </si>
  <si>
    <t>GLOBAL STUDIES &amp; WORLD LANGUAGES</t>
  </si>
  <si>
    <t>ROCHESTER GLOBAL STUDIES &amp; WORLD LANGUAGES</t>
  </si>
  <si>
    <t>ADMIN SEARCHES</t>
  </si>
  <si>
    <t>ROCHESTER CONTRACT SHARED SERVICES</t>
  </si>
  <si>
    <t>ROCHESTER CONTRACT IT RESERVE</t>
  </si>
  <si>
    <t>COMPUTER SUPPORT-ROCHESTER</t>
  </si>
  <si>
    <t>ROCHESTER ITV</t>
  </si>
  <si>
    <t>WELLNESS CENTER RENT</t>
  </si>
  <si>
    <t>FACILITIES RENTAL-SU</t>
  </si>
  <si>
    <t>WEB CONFERENCING</t>
  </si>
  <si>
    <t>ASF TRAVEL</t>
  </si>
  <si>
    <t>ROCHESTER PHYSICAL EDUCATION &amp; SPORTS SCIENCE (PESS)</t>
  </si>
  <si>
    <t>ITS DEVELOPMENT</t>
  </si>
  <si>
    <t>EDUCATION BUSINESS</t>
  </si>
  <si>
    <t>IPAR ANNUAL FEES</t>
  </si>
  <si>
    <t xml:space="preserve">IPAR </t>
  </si>
  <si>
    <t>ASSESSMENT INCENTIVES</t>
  </si>
  <si>
    <t>HOBSON CRM SOFTWARE</t>
  </si>
  <si>
    <t>CREATIVE SERVICES</t>
  </si>
  <si>
    <t>EXTERNAL TUITION WAIVER METRO UNIV</t>
  </si>
  <si>
    <t>UTILITY SERVICES</t>
  </si>
  <si>
    <t>WEB DEVELOPMENT</t>
  </si>
  <si>
    <t>GROUNDSKEEPING-STUDENT</t>
  </si>
  <si>
    <t>ADVISING SERVICES</t>
  </si>
  <si>
    <t>ADMINISTRATIVE PROFESSIONAL DEVELOPMENT</t>
  </si>
  <si>
    <t>ROCH COUNSELOR EDUCATION</t>
  </si>
  <si>
    <t>BASE SALARY PROBATIONARY</t>
  </si>
  <si>
    <t xml:space="preserve">AACSB </t>
  </si>
  <si>
    <t>COMMON BOOK</t>
  </si>
  <si>
    <t>PRESIDENT'S HOLDING</t>
  </si>
  <si>
    <t>TLT</t>
  </si>
  <si>
    <t>ENERGY PROJECT</t>
  </si>
  <si>
    <t>EMPLOYEE RELOCATION EXPENSE</t>
  </si>
  <si>
    <t>ACAD MTCE CUSTODIAL SERVICE</t>
  </si>
  <si>
    <t>FACILITIES ADMIN</t>
  </si>
  <si>
    <t>FACILITIES PLANNING &amp; CONSTRUCTION</t>
  </si>
  <si>
    <t>ACAD MTCE VEHICLE STUDENT HELP 0910</t>
  </si>
  <si>
    <t>MAIL ROOM/SHIP/REC/ADMIN</t>
  </si>
  <si>
    <t>ACAD MTCE PLUMBERS/ELECTRICIANS/LOCKSMITH</t>
  </si>
  <si>
    <t>ACAD MTCE HEATING PLANT UTILITIES</t>
  </si>
  <si>
    <t>ITS SECURITY</t>
  </si>
  <si>
    <t>7043 TUITION WAIVER EXPENSE also fund ROCH</t>
  </si>
  <si>
    <t>GRSF WAREHOUSE LEASE</t>
  </si>
  <si>
    <t>ALUMNI  RELATIONS</t>
  </si>
  <si>
    <t>PRESIDENTIAL REIMBURSEMENT SALARY</t>
  </si>
  <si>
    <t>ROTC</t>
  </si>
  <si>
    <t>AMERICAN DEMOCRACTY PROJECT</t>
  </si>
  <si>
    <t>SIGNAGE</t>
  </si>
  <si>
    <t>MAPE COUNSELING CENTER PROFESSIONAL DEVELOPMENT</t>
  </si>
  <si>
    <t>IT PROJECT</t>
  </si>
  <si>
    <t>TRAVEL STUDIES R &amp; D MODEL</t>
  </si>
  <si>
    <t>CEMRS Room Scheduling Software</t>
  </si>
  <si>
    <t>STUDENT CONDUCT &amp; CITIZENSHIP</t>
  </si>
  <si>
    <t xml:space="preserve">PSEO </t>
  </si>
  <si>
    <t>EDUCATION STUDIES</t>
  </si>
  <si>
    <t>ROCH EDUCATION STUDIES</t>
  </si>
  <si>
    <t>TRANSFER EVALUATION SYSTEM (TES)</t>
  </si>
  <si>
    <t>MAINTENANCE RESERVE (OT 0140 $4,245, 0150 $14,850)</t>
  </si>
  <si>
    <t>RESERVE (OT 0140 $2,120K, 0150 $1,060K)</t>
  </si>
  <si>
    <t>INT'L GRADUATE ASSISTANT/VISITOR</t>
  </si>
  <si>
    <t>FOR THE FISCAL YEAR ENDED JUNE 30, 2016</t>
  </si>
  <si>
    <t>FY2016 INITIAL INTERNAL BUDGET</t>
  </si>
  <si>
    <t>EPMS -E BUILDER</t>
  </si>
  <si>
    <t xml:space="preserve">BLACKBOARD STAR ALERT EMERG </t>
  </si>
  <si>
    <t>PHARMACY-WH</t>
  </si>
  <si>
    <t>LEADERSHIP EDUCATION</t>
  </si>
  <si>
    <t>ROCH LEADERSHIP EDUCATION</t>
  </si>
  <si>
    <t>ART &amp; DESIGN</t>
  </si>
  <si>
    <t>ROCH ART &amp; DESIGN</t>
  </si>
  <si>
    <t>LEGAL STUDIES</t>
  </si>
  <si>
    <t>COMPOSITE MATERIALS ENGINEERING</t>
  </si>
  <si>
    <t>AVP INTERNATIONAL</t>
  </si>
  <si>
    <t>SPECIAL EVENTS</t>
  </si>
  <si>
    <t>ACAD MTCE BLDING &amp; SERVICES</t>
  </si>
  <si>
    <t>ACAD GROUNDS SERVICES</t>
  </si>
  <si>
    <t>OCED SUMMER SESSION INCENTIVE</t>
  </si>
  <si>
    <t>VP ENROLLMENT MANAGEMENT &amp; STUDENT LIFE</t>
  </si>
  <si>
    <t>SALARY SETTLEMENT HOLDING - ATB UNCLASS &amp; CLASS-based unused from FY15</t>
  </si>
  <si>
    <t>AOS ADVISING</t>
  </si>
  <si>
    <t>ACCESS &amp; OPPORTUNITY</t>
  </si>
  <si>
    <t>Unclassified</t>
  </si>
  <si>
    <t>Classified</t>
  </si>
  <si>
    <t>Fringe Benefits</t>
  </si>
  <si>
    <t>Equipment</t>
  </si>
  <si>
    <t xml:space="preserve">Operating </t>
  </si>
  <si>
    <t>FRINGE BENEFIT HOLDING</t>
  </si>
  <si>
    <t>7903 TUITION BAD DEBT WRITEOFF also fund ROCH</t>
  </si>
  <si>
    <t>SALARY SETTLEMENT HOLDING - UNCLASS &amp; CLASS Adj, Steps,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</si>
</sst>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Times New Roman"/>
    </font>
    <font>
      <sz val="10"/>
      <name val="Times New Roman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4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8" fontId="2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38" fontId="2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38" fontId="3" fillId="0" borderId="0" xfId="0" applyNumberFormat="1" applyFont="1"/>
    <xf numFmtId="6" fontId="2" fillId="0" borderId="0" xfId="2" applyNumberFormat="1" applyFont="1"/>
    <xf numFmtId="8" fontId="2" fillId="0" borderId="0" xfId="2" applyNumberFormat="1" applyFont="1"/>
    <xf numFmtId="8" fontId="2" fillId="0" borderId="0" xfId="0" applyNumberFormat="1" applyFont="1"/>
    <xf numFmtId="6" fontId="2" fillId="0" borderId="0" xfId="0" applyNumberFormat="1" applyFont="1"/>
    <xf numFmtId="6" fontId="2" fillId="0" borderId="3" xfId="0" applyNumberFormat="1" applyFont="1" applyBorder="1"/>
    <xf numFmtId="6" fontId="2" fillId="0" borderId="0" xfId="0" applyNumberFormat="1" applyFont="1" applyFill="1"/>
    <xf numFmtId="38" fontId="2" fillId="0" borderId="0" xfId="0" applyNumberFormat="1" applyFont="1" applyFill="1"/>
    <xf numFmtId="6" fontId="2" fillId="0" borderId="0" xfId="0" applyNumberFormat="1" applyFont="1" applyBorder="1"/>
    <xf numFmtId="6" fontId="2" fillId="0" borderId="0" xfId="0" applyNumberFormat="1" applyFont="1" applyFill="1" applyBorder="1"/>
    <xf numFmtId="6" fontId="2" fillId="0" borderId="3" xfId="2" applyNumberFormat="1" applyFont="1" applyBorder="1"/>
    <xf numFmtId="0" fontId="4" fillId="0" borderId="0" xfId="0" applyFont="1"/>
    <xf numFmtId="43" fontId="2" fillId="0" borderId="0" xfId="1" applyFont="1"/>
    <xf numFmtId="43" fontId="2" fillId="0" borderId="0" xfId="0" applyNumberFormat="1" applyFont="1"/>
    <xf numFmtId="38" fontId="3" fillId="0" borderId="1" xfId="0" applyNumberFormat="1" applyFont="1" applyBorder="1" applyAlignment="1">
      <alignment horizontal="center" wrapText="1"/>
    </xf>
    <xf numFmtId="6" fontId="3" fillId="0" borderId="3" xfId="0" applyNumberFormat="1" applyFont="1" applyBorder="1"/>
    <xf numFmtId="6" fontId="2" fillId="0" borderId="0" xfId="0" applyNumberFormat="1" applyFont="1" applyAlignment="1">
      <alignment horizontal="center"/>
    </xf>
    <xf numFmtId="6" fontId="3" fillId="0" borderId="2" xfId="0" applyNumberFormat="1" applyFont="1" applyBorder="1"/>
    <xf numFmtId="6" fontId="2" fillId="2" borderId="3" xfId="0" applyNumberFormat="1" applyFont="1" applyFill="1" applyBorder="1"/>
    <xf numFmtId="0" fontId="7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32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J4" sqref="J4"/>
    </sheetView>
  </sheetViews>
  <sheetFormatPr defaultRowHeight="12.75" x14ac:dyDescent="0.2"/>
  <cols>
    <col min="1" max="1" width="10.1640625" style="1" bestFit="1" customWidth="1"/>
    <col min="2" max="2" width="50.33203125" style="5" customWidth="1"/>
    <col min="3" max="8" width="15.5" style="1" customWidth="1"/>
    <col min="9" max="10" width="9.33203125" style="1"/>
    <col min="11" max="11" width="9.83203125" style="1" customWidth="1"/>
    <col min="12" max="16384" width="9.33203125" style="1"/>
  </cols>
  <sheetData>
    <row r="1" spans="1:8" s="20" customFormat="1" ht="18" x14ac:dyDescent="0.25">
      <c r="A1" s="28" t="s">
        <v>16</v>
      </c>
      <c r="B1" s="28"/>
      <c r="C1" s="28"/>
      <c r="D1" s="28"/>
      <c r="E1" s="28"/>
      <c r="F1" s="28"/>
      <c r="G1" s="28"/>
      <c r="H1" s="28"/>
    </row>
    <row r="2" spans="1:8" s="20" customFormat="1" ht="18" x14ac:dyDescent="0.25">
      <c r="A2" s="28" t="s">
        <v>27</v>
      </c>
      <c r="B2" s="28"/>
      <c r="C2" s="28"/>
      <c r="D2" s="28"/>
      <c r="E2" s="28"/>
      <c r="F2" s="28"/>
      <c r="G2" s="28"/>
      <c r="H2" s="28"/>
    </row>
    <row r="3" spans="1:8" s="20" customFormat="1" ht="18" x14ac:dyDescent="0.25">
      <c r="A3" s="28" t="s">
        <v>368</v>
      </c>
      <c r="B3" s="28"/>
      <c r="C3" s="28"/>
      <c r="D3" s="28"/>
      <c r="E3" s="28"/>
      <c r="F3" s="28"/>
      <c r="G3" s="28"/>
      <c r="H3" s="28"/>
    </row>
    <row r="4" spans="1:8" s="2" customFormat="1" ht="45" customHeight="1" x14ac:dyDescent="0.2">
      <c r="B4" s="3"/>
      <c r="C4" s="23" t="s">
        <v>388</v>
      </c>
      <c r="D4" s="23" t="s">
        <v>389</v>
      </c>
      <c r="E4" s="23" t="s">
        <v>390</v>
      </c>
      <c r="F4" s="23" t="s">
        <v>391</v>
      </c>
      <c r="G4" s="23" t="s">
        <v>392</v>
      </c>
      <c r="H4" s="4" t="s">
        <v>34</v>
      </c>
    </row>
    <row r="5" spans="1:8" x14ac:dyDescent="0.2">
      <c r="C5" s="6"/>
      <c r="D5" s="6"/>
      <c r="E5" s="6"/>
      <c r="F5" s="7"/>
      <c r="G5" s="8"/>
      <c r="H5" s="7"/>
    </row>
    <row r="6" spans="1:8" x14ac:dyDescent="0.2">
      <c r="B6" s="9" t="s">
        <v>1</v>
      </c>
      <c r="C6" s="11"/>
      <c r="D6" s="11"/>
      <c r="E6" s="5"/>
      <c r="F6" s="5"/>
      <c r="G6" s="5"/>
      <c r="H6" s="5"/>
    </row>
    <row r="7" spans="1:8" x14ac:dyDescent="0.2">
      <c r="A7" s="1">
        <v>215001</v>
      </c>
      <c r="B7" s="5" t="s">
        <v>35</v>
      </c>
      <c r="C7" s="10">
        <v>0</v>
      </c>
      <c r="D7" s="10">
        <v>101772.27</v>
      </c>
      <c r="E7" s="10">
        <f>SUM(C7:D7)*0.32</f>
        <v>32567.126400000001</v>
      </c>
      <c r="F7" s="10">
        <v>0</v>
      </c>
      <c r="G7" s="10">
        <v>21959</v>
      </c>
      <c r="H7" s="10">
        <f t="shared" ref="H7:H21" si="0">+C7+D7+E7+F7+G7</f>
        <v>156298.3964</v>
      </c>
    </row>
    <row r="8" spans="1:8" x14ac:dyDescent="0.2">
      <c r="A8" s="1">
        <v>215002</v>
      </c>
      <c r="B8" s="5" t="s">
        <v>36</v>
      </c>
      <c r="C8" s="10">
        <v>0</v>
      </c>
      <c r="D8" s="10">
        <v>0</v>
      </c>
      <c r="E8" s="10">
        <f t="shared" ref="E8:E18" si="1">SUM(C8:D8)*0.32</f>
        <v>0</v>
      </c>
      <c r="F8" s="10">
        <v>0</v>
      </c>
      <c r="G8" s="10">
        <v>8000</v>
      </c>
      <c r="H8" s="10">
        <f t="shared" si="0"/>
        <v>8000</v>
      </c>
    </row>
    <row r="9" spans="1:8" x14ac:dyDescent="0.2">
      <c r="A9" s="1">
        <v>215011</v>
      </c>
      <c r="B9" s="5" t="s">
        <v>37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24000</v>
      </c>
      <c r="H9" s="10">
        <f t="shared" si="0"/>
        <v>24000</v>
      </c>
    </row>
    <row r="10" spans="1:8" x14ac:dyDescent="0.2">
      <c r="A10" s="1">
        <v>215017</v>
      </c>
      <c r="B10" s="5" t="s">
        <v>38</v>
      </c>
      <c r="C10" s="10">
        <v>0</v>
      </c>
      <c r="D10" s="10">
        <v>0</v>
      </c>
      <c r="E10" s="10">
        <f t="shared" si="1"/>
        <v>0</v>
      </c>
      <c r="F10" s="10">
        <v>0</v>
      </c>
      <c r="G10" s="10">
        <v>28423</v>
      </c>
      <c r="H10" s="10">
        <f t="shared" si="0"/>
        <v>28423</v>
      </c>
    </row>
    <row r="11" spans="1:8" x14ac:dyDescent="0.2">
      <c r="A11" s="1">
        <v>215026</v>
      </c>
      <c r="B11" s="5" t="s">
        <v>39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5617</v>
      </c>
      <c r="H11" s="10">
        <f t="shared" si="0"/>
        <v>5617</v>
      </c>
    </row>
    <row r="12" spans="1:8" x14ac:dyDescent="0.2">
      <c r="A12" s="1">
        <v>215027</v>
      </c>
      <c r="B12" s="5" t="s">
        <v>40</v>
      </c>
      <c r="C12" s="13">
        <v>0</v>
      </c>
      <c r="D12" s="10">
        <v>2000</v>
      </c>
      <c r="E12" s="10">
        <f t="shared" si="1"/>
        <v>640</v>
      </c>
      <c r="F12" s="10">
        <v>0</v>
      </c>
      <c r="G12" s="10">
        <v>11760</v>
      </c>
      <c r="H12" s="10">
        <f t="shared" si="0"/>
        <v>14400</v>
      </c>
    </row>
    <row r="13" spans="1:8" x14ac:dyDescent="0.2">
      <c r="A13" s="1">
        <v>215034</v>
      </c>
      <c r="B13" s="5" t="s">
        <v>340</v>
      </c>
      <c r="C13" s="13">
        <v>0</v>
      </c>
      <c r="D13" s="10">
        <v>0</v>
      </c>
      <c r="E13" s="13">
        <f t="shared" si="1"/>
        <v>0</v>
      </c>
      <c r="F13" s="13">
        <v>0</v>
      </c>
      <c r="G13" s="10">
        <v>30000</v>
      </c>
      <c r="H13" s="10">
        <f t="shared" si="0"/>
        <v>30000</v>
      </c>
    </row>
    <row r="14" spans="1:8" x14ac:dyDescent="0.2">
      <c r="A14" s="1">
        <v>215078</v>
      </c>
      <c r="B14" s="5" t="s">
        <v>41</v>
      </c>
      <c r="C14" s="13">
        <v>0</v>
      </c>
      <c r="D14" s="10">
        <v>0</v>
      </c>
      <c r="E14" s="13">
        <f t="shared" si="1"/>
        <v>0</v>
      </c>
      <c r="F14" s="13">
        <v>0</v>
      </c>
      <c r="G14" s="10">
        <v>65069</v>
      </c>
      <c r="H14" s="10">
        <f t="shared" si="0"/>
        <v>65069</v>
      </c>
    </row>
    <row r="15" spans="1:8" x14ac:dyDescent="0.2">
      <c r="A15" s="1">
        <v>215079</v>
      </c>
      <c r="B15" s="5" t="s">
        <v>264</v>
      </c>
      <c r="C15" s="13">
        <v>0</v>
      </c>
      <c r="D15" s="10">
        <v>0</v>
      </c>
      <c r="E15" s="13">
        <f>SUM(C15:D15)*0.32</f>
        <v>0</v>
      </c>
      <c r="F15" s="13">
        <v>0</v>
      </c>
      <c r="G15" s="10">
        <v>20000</v>
      </c>
      <c r="H15" s="13">
        <f t="shared" si="0"/>
        <v>20000</v>
      </c>
    </row>
    <row r="16" spans="1:8" x14ac:dyDescent="0.2">
      <c r="A16" s="1">
        <v>215183</v>
      </c>
      <c r="B16" s="5" t="s">
        <v>337</v>
      </c>
      <c r="C16" s="13">
        <v>0</v>
      </c>
      <c r="D16" s="10">
        <v>0</v>
      </c>
      <c r="E16" s="13">
        <f>SUM(C16:D16)*0.32</f>
        <v>0</v>
      </c>
      <c r="F16" s="13">
        <v>0</v>
      </c>
      <c r="G16" s="10">
        <v>57000</v>
      </c>
      <c r="H16" s="13">
        <f t="shared" si="0"/>
        <v>57000</v>
      </c>
    </row>
    <row r="17" spans="1:8" x14ac:dyDescent="0.2">
      <c r="A17" s="1">
        <v>216010</v>
      </c>
      <c r="B17" s="5" t="s">
        <v>310</v>
      </c>
      <c r="C17" s="13">
        <v>0</v>
      </c>
      <c r="D17" s="10">
        <v>0</v>
      </c>
      <c r="E17" s="13">
        <f t="shared" si="1"/>
        <v>0</v>
      </c>
      <c r="F17" s="13">
        <v>0</v>
      </c>
      <c r="G17" s="10">
        <v>20000</v>
      </c>
      <c r="H17" s="10">
        <f t="shared" si="0"/>
        <v>20000</v>
      </c>
    </row>
    <row r="18" spans="1:8" x14ac:dyDescent="0.2">
      <c r="A18" s="1">
        <v>216013</v>
      </c>
      <c r="B18" s="5" t="s">
        <v>42</v>
      </c>
      <c r="C18" s="13">
        <v>94153</v>
      </c>
      <c r="D18" s="13">
        <v>53134.26</v>
      </c>
      <c r="E18" s="13">
        <f t="shared" si="1"/>
        <v>47131.923200000005</v>
      </c>
      <c r="F18" s="10">
        <v>0</v>
      </c>
      <c r="G18" s="10">
        <v>19993</v>
      </c>
      <c r="H18" s="10">
        <f t="shared" si="0"/>
        <v>214412.18320000003</v>
      </c>
    </row>
    <row r="19" spans="1:8" x14ac:dyDescent="0.2">
      <c r="A19" s="1">
        <v>216022</v>
      </c>
      <c r="B19" s="5" t="s">
        <v>262</v>
      </c>
      <c r="C19" s="13">
        <v>0</v>
      </c>
      <c r="D19" s="13">
        <v>49590</v>
      </c>
      <c r="E19" s="13">
        <f>SUM(C19:D19)*0.32</f>
        <v>15868.800000000001</v>
      </c>
      <c r="F19" s="13">
        <v>0</v>
      </c>
      <c r="G19" s="10">
        <v>3000</v>
      </c>
      <c r="H19" s="13">
        <f t="shared" si="0"/>
        <v>68458.8</v>
      </c>
    </row>
    <row r="20" spans="1:8" x14ac:dyDescent="0.2">
      <c r="A20" s="1">
        <v>216023</v>
      </c>
      <c r="B20" s="5" t="s">
        <v>263</v>
      </c>
      <c r="C20" s="13">
        <v>0</v>
      </c>
      <c r="D20" s="13">
        <v>0</v>
      </c>
      <c r="E20" s="13">
        <f>SUM(C20:D20)*0.32</f>
        <v>0</v>
      </c>
      <c r="F20" s="13">
        <v>0</v>
      </c>
      <c r="G20" s="10">
        <v>16500</v>
      </c>
      <c r="H20" s="10">
        <f t="shared" si="0"/>
        <v>16500</v>
      </c>
    </row>
    <row r="21" spans="1:8" x14ac:dyDescent="0.2">
      <c r="A21" s="1">
        <v>216095</v>
      </c>
      <c r="B21" s="5" t="s">
        <v>265</v>
      </c>
      <c r="C21" s="13">
        <v>0</v>
      </c>
      <c r="D21" s="13">
        <v>0</v>
      </c>
      <c r="E21" s="13">
        <f>SUM(C21:D21)*0.32</f>
        <v>0</v>
      </c>
      <c r="F21" s="13">
        <v>0</v>
      </c>
      <c r="G21" s="10">
        <v>11377</v>
      </c>
      <c r="H21" s="13">
        <f t="shared" si="0"/>
        <v>11377</v>
      </c>
    </row>
    <row r="22" spans="1:8" x14ac:dyDescent="0.2">
      <c r="C22" s="13"/>
      <c r="D22" s="13"/>
      <c r="E22" s="13"/>
      <c r="F22" s="13"/>
      <c r="G22" s="13"/>
      <c r="H22" s="13"/>
    </row>
    <row r="23" spans="1:8" x14ac:dyDescent="0.2">
      <c r="B23" s="5" t="s">
        <v>2</v>
      </c>
      <c r="C23" s="14">
        <f t="shared" ref="C23:H23" si="2">SUM(C7:C22)</f>
        <v>94153</v>
      </c>
      <c r="D23" s="14">
        <f t="shared" si="2"/>
        <v>206496.53</v>
      </c>
      <c r="E23" s="14">
        <f t="shared" si="2"/>
        <v>96207.849600000001</v>
      </c>
      <c r="F23" s="14">
        <f t="shared" si="2"/>
        <v>0</v>
      </c>
      <c r="G23" s="14">
        <f t="shared" si="2"/>
        <v>342698</v>
      </c>
      <c r="H23" s="14">
        <f t="shared" si="2"/>
        <v>739555.3796000001</v>
      </c>
    </row>
    <row r="24" spans="1:8" x14ac:dyDescent="0.2">
      <c r="C24" s="10"/>
      <c r="D24" s="25"/>
      <c r="E24" s="25"/>
      <c r="F24" s="13"/>
      <c r="G24" s="13"/>
      <c r="H24" s="13"/>
    </row>
    <row r="25" spans="1:8" x14ac:dyDescent="0.2">
      <c r="B25" s="9" t="s">
        <v>18</v>
      </c>
      <c r="C25" s="13"/>
      <c r="D25" s="13"/>
      <c r="E25" s="13"/>
      <c r="F25" s="13"/>
      <c r="G25" s="13"/>
      <c r="H25" s="13"/>
    </row>
    <row r="26" spans="1:8" x14ac:dyDescent="0.2">
      <c r="A26" s="1">
        <v>210035</v>
      </c>
      <c r="B26" s="5" t="s">
        <v>353</v>
      </c>
      <c r="C26" s="10">
        <v>0</v>
      </c>
      <c r="D26" s="10">
        <v>0</v>
      </c>
      <c r="E26" s="10">
        <f>SUM(C26:D26)*0.32</f>
        <v>0</v>
      </c>
      <c r="F26" s="13">
        <v>0</v>
      </c>
      <c r="G26" s="13">
        <v>18000</v>
      </c>
      <c r="H26" s="10">
        <f t="shared" ref="H26:H57" si="3">+C26+D26+E26+F26+G26</f>
        <v>18000</v>
      </c>
    </row>
    <row r="27" spans="1:8" x14ac:dyDescent="0.2">
      <c r="A27" s="1">
        <v>210042</v>
      </c>
      <c r="B27" s="5" t="s">
        <v>43</v>
      </c>
      <c r="C27" s="10">
        <v>0</v>
      </c>
      <c r="D27" s="10">
        <v>0</v>
      </c>
      <c r="E27" s="10">
        <f>SUM(C27:D27)*0.32</f>
        <v>0</v>
      </c>
      <c r="F27" s="10">
        <v>0</v>
      </c>
      <c r="G27" s="13">
        <v>930</v>
      </c>
      <c r="H27" s="10">
        <f t="shared" si="3"/>
        <v>930</v>
      </c>
    </row>
    <row r="28" spans="1:8" x14ac:dyDescent="0.2">
      <c r="A28" s="1">
        <v>210076</v>
      </c>
      <c r="B28" s="5" t="s">
        <v>44</v>
      </c>
      <c r="C28" s="10">
        <v>0</v>
      </c>
      <c r="D28" s="10">
        <v>0</v>
      </c>
      <c r="E28" s="10">
        <f t="shared" ref="E28:E79" si="4">SUM(C28:D28)*0.32</f>
        <v>0</v>
      </c>
      <c r="F28" s="10">
        <v>0</v>
      </c>
      <c r="G28" s="13">
        <v>10784</v>
      </c>
      <c r="H28" s="10">
        <f t="shared" si="3"/>
        <v>10784</v>
      </c>
    </row>
    <row r="29" spans="1:8" x14ac:dyDescent="0.2">
      <c r="A29" s="1">
        <v>210314</v>
      </c>
      <c r="B29" s="5" t="s">
        <v>324</v>
      </c>
      <c r="C29" s="10">
        <v>0</v>
      </c>
      <c r="D29" s="10">
        <v>0</v>
      </c>
      <c r="E29" s="10">
        <f t="shared" si="4"/>
        <v>0</v>
      </c>
      <c r="F29" s="10">
        <v>0</v>
      </c>
      <c r="G29" s="13">
        <v>5000</v>
      </c>
      <c r="H29" s="10">
        <f t="shared" si="3"/>
        <v>5000</v>
      </c>
    </row>
    <row r="30" spans="1:8" x14ac:dyDescent="0.2">
      <c r="A30" s="1">
        <v>210315</v>
      </c>
      <c r="B30" s="5" t="s">
        <v>45</v>
      </c>
      <c r="C30" s="10">
        <v>0</v>
      </c>
      <c r="D30" s="10">
        <v>0</v>
      </c>
      <c r="E30" s="10">
        <f t="shared" si="4"/>
        <v>0</v>
      </c>
      <c r="F30" s="10">
        <v>0</v>
      </c>
      <c r="G30" s="13">
        <v>0</v>
      </c>
      <c r="H30" s="10">
        <f t="shared" si="3"/>
        <v>0</v>
      </c>
    </row>
    <row r="31" spans="1:8" x14ac:dyDescent="0.2">
      <c r="A31" s="1">
        <v>210316</v>
      </c>
      <c r="B31" s="5" t="s">
        <v>322</v>
      </c>
      <c r="C31" s="10">
        <v>0</v>
      </c>
      <c r="D31" s="10">
        <v>0</v>
      </c>
      <c r="E31" s="10">
        <f t="shared" si="4"/>
        <v>0</v>
      </c>
      <c r="F31" s="10">
        <v>0</v>
      </c>
      <c r="G31" s="13">
        <v>40000</v>
      </c>
      <c r="H31" s="10">
        <f t="shared" si="3"/>
        <v>40000</v>
      </c>
    </row>
    <row r="32" spans="1:8" x14ac:dyDescent="0.2">
      <c r="A32" s="1">
        <v>210319</v>
      </c>
      <c r="B32" s="5" t="s">
        <v>46</v>
      </c>
      <c r="C32" s="10">
        <v>0</v>
      </c>
      <c r="D32" s="10">
        <v>0</v>
      </c>
      <c r="E32" s="10">
        <f t="shared" si="4"/>
        <v>0</v>
      </c>
      <c r="F32" s="10">
        <v>0</v>
      </c>
      <c r="G32" s="13">
        <v>0</v>
      </c>
      <c r="H32" s="10">
        <f t="shared" si="3"/>
        <v>0</v>
      </c>
    </row>
    <row r="33" spans="1:8" x14ac:dyDescent="0.2">
      <c r="A33" s="1">
        <v>210320</v>
      </c>
      <c r="B33" s="5" t="s">
        <v>323</v>
      </c>
      <c r="C33" s="10">
        <v>78435</v>
      </c>
      <c r="D33" s="10">
        <v>170320.08</v>
      </c>
      <c r="E33" s="10">
        <f t="shared" si="4"/>
        <v>79601.625599999999</v>
      </c>
      <c r="F33" s="10">
        <v>0</v>
      </c>
      <c r="G33" s="13">
        <v>23644</v>
      </c>
      <c r="H33" s="10">
        <f t="shared" si="3"/>
        <v>352000.70559999999</v>
      </c>
    </row>
    <row r="34" spans="1:8" x14ac:dyDescent="0.2">
      <c r="A34" s="1">
        <v>210301</v>
      </c>
      <c r="B34" s="5" t="s">
        <v>47</v>
      </c>
      <c r="C34" s="10">
        <v>0</v>
      </c>
      <c r="D34" s="10">
        <v>46699.24</v>
      </c>
      <c r="E34" s="10">
        <f t="shared" si="4"/>
        <v>14943.756799999999</v>
      </c>
      <c r="F34" s="10">
        <v>0</v>
      </c>
      <c r="G34" s="13">
        <v>10182</v>
      </c>
      <c r="H34" s="10">
        <f t="shared" si="3"/>
        <v>71824.996799999994</v>
      </c>
    </row>
    <row r="35" spans="1:8" x14ac:dyDescent="0.2">
      <c r="A35" s="1">
        <v>210301</v>
      </c>
      <c r="B35" s="5" t="s">
        <v>48</v>
      </c>
      <c r="C35" s="10">
        <f>290000+10000</f>
        <v>300000</v>
      </c>
      <c r="D35" s="10">
        <v>0</v>
      </c>
      <c r="E35" s="10">
        <f t="shared" si="4"/>
        <v>96000</v>
      </c>
      <c r="F35" s="10">
        <v>0</v>
      </c>
      <c r="G35" s="13">
        <v>0</v>
      </c>
      <c r="H35" s="10">
        <f t="shared" si="3"/>
        <v>396000</v>
      </c>
    </row>
    <row r="36" spans="1:8" x14ac:dyDescent="0.2">
      <c r="A36" s="1">
        <v>210450</v>
      </c>
      <c r="B36" s="5" t="s">
        <v>49</v>
      </c>
      <c r="C36" s="10">
        <v>68140</v>
      </c>
      <c r="D36" s="10">
        <v>0</v>
      </c>
      <c r="E36" s="10">
        <f t="shared" si="4"/>
        <v>21804.799999999999</v>
      </c>
      <c r="F36" s="10">
        <v>0</v>
      </c>
      <c r="G36" s="13">
        <v>2147</v>
      </c>
      <c r="H36" s="10">
        <f t="shared" si="3"/>
        <v>92091.8</v>
      </c>
    </row>
    <row r="37" spans="1:8" x14ac:dyDescent="0.2">
      <c r="A37" s="1">
        <v>212010</v>
      </c>
      <c r="B37" s="5" t="s">
        <v>50</v>
      </c>
      <c r="C37" s="10">
        <v>0</v>
      </c>
      <c r="D37" s="10">
        <v>0</v>
      </c>
      <c r="E37" s="10">
        <f t="shared" si="4"/>
        <v>0</v>
      </c>
      <c r="F37" s="10">
        <v>0</v>
      </c>
      <c r="G37" s="13">
        <v>0</v>
      </c>
      <c r="H37" s="10">
        <f t="shared" si="3"/>
        <v>0</v>
      </c>
    </row>
    <row r="38" spans="1:8" x14ac:dyDescent="0.2">
      <c r="A38" s="1">
        <v>213006</v>
      </c>
      <c r="B38" s="5" t="s">
        <v>51</v>
      </c>
      <c r="C38" s="10">
        <v>0</v>
      </c>
      <c r="D38" s="10">
        <v>0</v>
      </c>
      <c r="E38" s="10">
        <f t="shared" si="4"/>
        <v>0</v>
      </c>
      <c r="F38" s="10">
        <v>0</v>
      </c>
      <c r="G38" s="13">
        <v>23250</v>
      </c>
      <c r="H38" s="10">
        <f t="shared" si="3"/>
        <v>23250</v>
      </c>
    </row>
    <row r="39" spans="1:8" x14ac:dyDescent="0.2">
      <c r="A39" s="1">
        <v>213007</v>
      </c>
      <c r="B39" s="5" t="s">
        <v>52</v>
      </c>
      <c r="C39" s="10">
        <v>0</v>
      </c>
      <c r="D39" s="10">
        <v>0</v>
      </c>
      <c r="E39" s="10">
        <f t="shared" si="4"/>
        <v>0</v>
      </c>
      <c r="F39" s="10">
        <v>0</v>
      </c>
      <c r="G39" s="13">
        <v>6874</v>
      </c>
      <c r="H39" s="10">
        <f t="shared" si="3"/>
        <v>6874</v>
      </c>
    </row>
    <row r="40" spans="1:8" x14ac:dyDescent="0.2">
      <c r="A40" s="1">
        <v>214022</v>
      </c>
      <c r="B40" s="5" t="s">
        <v>307</v>
      </c>
      <c r="C40" s="10">
        <v>0</v>
      </c>
      <c r="D40" s="10">
        <v>0</v>
      </c>
      <c r="E40" s="10">
        <f t="shared" si="4"/>
        <v>0</v>
      </c>
      <c r="F40" s="10">
        <v>0</v>
      </c>
      <c r="G40" s="13">
        <v>206790</v>
      </c>
      <c r="H40" s="10">
        <f t="shared" si="3"/>
        <v>206790</v>
      </c>
    </row>
    <row r="41" spans="1:8" x14ac:dyDescent="0.2">
      <c r="A41" s="1">
        <v>215005</v>
      </c>
      <c r="B41" s="5" t="s">
        <v>53</v>
      </c>
      <c r="C41" s="10">
        <v>175440</v>
      </c>
      <c r="D41" s="10">
        <v>97212.84</v>
      </c>
      <c r="E41" s="10">
        <f t="shared" si="4"/>
        <v>87248.90879999999</v>
      </c>
      <c r="F41" s="10">
        <v>0</v>
      </c>
      <c r="G41" s="13">
        <v>32361</v>
      </c>
      <c r="H41" s="10">
        <f t="shared" si="3"/>
        <v>392262.74879999994</v>
      </c>
    </row>
    <row r="42" spans="1:8" x14ac:dyDescent="0.2">
      <c r="A42" s="1">
        <v>215007</v>
      </c>
      <c r="B42" s="5" t="s">
        <v>54</v>
      </c>
      <c r="C42" s="10">
        <v>10974</v>
      </c>
      <c r="D42" s="10">
        <v>5305</v>
      </c>
      <c r="E42" s="10">
        <f t="shared" si="4"/>
        <v>5209.28</v>
      </c>
      <c r="F42" s="10">
        <v>0</v>
      </c>
      <c r="G42" s="13">
        <v>35744</v>
      </c>
      <c r="H42" s="10">
        <f t="shared" si="3"/>
        <v>57232.28</v>
      </c>
    </row>
    <row r="43" spans="1:8" x14ac:dyDescent="0.2">
      <c r="A43" s="1">
        <v>210075</v>
      </c>
      <c r="B43" s="5" t="s">
        <v>55</v>
      </c>
      <c r="C43" s="10">
        <v>0</v>
      </c>
      <c r="D43" s="10">
        <v>0</v>
      </c>
      <c r="E43" s="10">
        <f t="shared" si="4"/>
        <v>0</v>
      </c>
      <c r="F43" s="10">
        <v>0</v>
      </c>
      <c r="G43" s="13">
        <v>206406</v>
      </c>
      <c r="H43" s="10">
        <f t="shared" si="3"/>
        <v>206406</v>
      </c>
    </row>
    <row r="44" spans="1:8" x14ac:dyDescent="0.2">
      <c r="A44" s="1">
        <v>215014</v>
      </c>
      <c r="B44" s="5" t="s">
        <v>56</v>
      </c>
      <c r="C44" s="10">
        <v>0</v>
      </c>
      <c r="D44" s="10">
        <v>0</v>
      </c>
      <c r="E44" s="10">
        <f t="shared" si="4"/>
        <v>0</v>
      </c>
      <c r="F44" s="10">
        <v>0</v>
      </c>
      <c r="G44" s="13">
        <v>193416</v>
      </c>
      <c r="H44" s="10">
        <f t="shared" si="3"/>
        <v>193416</v>
      </c>
    </row>
    <row r="45" spans="1:8" x14ac:dyDescent="0.2">
      <c r="A45" s="1">
        <v>215016</v>
      </c>
      <c r="B45" s="5" t="s">
        <v>57</v>
      </c>
      <c r="C45" s="10">
        <v>0</v>
      </c>
      <c r="D45" s="10">
        <v>0</v>
      </c>
      <c r="E45" s="10">
        <f t="shared" si="4"/>
        <v>0</v>
      </c>
      <c r="F45" s="10">
        <v>0</v>
      </c>
      <c r="G45" s="13">
        <v>16740</v>
      </c>
      <c r="H45" s="10">
        <f t="shared" si="3"/>
        <v>16740</v>
      </c>
    </row>
    <row r="46" spans="1:8" x14ac:dyDescent="0.2">
      <c r="A46" s="1">
        <v>215020</v>
      </c>
      <c r="B46" s="5" t="s">
        <v>306</v>
      </c>
      <c r="C46" s="10">
        <v>0</v>
      </c>
      <c r="D46" s="10">
        <v>0</v>
      </c>
      <c r="E46" s="10">
        <f t="shared" si="4"/>
        <v>0</v>
      </c>
      <c r="F46" s="10">
        <v>0</v>
      </c>
      <c r="G46" s="13">
        <v>1720</v>
      </c>
      <c r="H46" s="10">
        <f t="shared" si="3"/>
        <v>1720</v>
      </c>
    </row>
    <row r="47" spans="1:8" x14ac:dyDescent="0.2">
      <c r="A47" s="1">
        <v>215031</v>
      </c>
      <c r="B47" s="5" t="s">
        <v>58</v>
      </c>
      <c r="C47" s="10">
        <f>250000+250000-500000</f>
        <v>0</v>
      </c>
      <c r="D47" s="10">
        <v>0</v>
      </c>
      <c r="E47" s="10">
        <f t="shared" si="4"/>
        <v>0</v>
      </c>
      <c r="F47" s="10">
        <v>0</v>
      </c>
      <c r="G47" s="13">
        <v>0</v>
      </c>
      <c r="H47" s="10">
        <f t="shared" si="3"/>
        <v>0</v>
      </c>
    </row>
    <row r="48" spans="1:8" x14ac:dyDescent="0.2">
      <c r="A48" s="1">
        <v>215032</v>
      </c>
      <c r="B48" s="5" t="s">
        <v>334</v>
      </c>
      <c r="C48" s="10">
        <f>408699.63+2291.5-410991.13</f>
        <v>0</v>
      </c>
      <c r="D48" s="10">
        <v>0</v>
      </c>
      <c r="E48" s="10">
        <f t="shared" si="4"/>
        <v>0</v>
      </c>
      <c r="F48" s="10">
        <v>0</v>
      </c>
      <c r="G48" s="13">
        <v>0</v>
      </c>
      <c r="H48" s="10">
        <f t="shared" si="3"/>
        <v>0</v>
      </c>
    </row>
    <row r="49" spans="1:9" x14ac:dyDescent="0.2">
      <c r="A49" s="1">
        <v>215033</v>
      </c>
      <c r="B49" s="5" t="s">
        <v>178</v>
      </c>
      <c r="C49" s="10">
        <v>0</v>
      </c>
      <c r="D49" s="13">
        <v>0</v>
      </c>
      <c r="E49" s="13">
        <f t="shared" si="4"/>
        <v>0</v>
      </c>
      <c r="F49" s="13">
        <v>0</v>
      </c>
      <c r="G49" s="13">
        <v>3300</v>
      </c>
      <c r="H49" s="13">
        <f t="shared" si="3"/>
        <v>3300</v>
      </c>
    </row>
    <row r="50" spans="1:9" x14ac:dyDescent="0.2">
      <c r="A50" s="1">
        <v>215036</v>
      </c>
      <c r="B50" s="5" t="s">
        <v>59</v>
      </c>
      <c r="C50" s="10">
        <v>0</v>
      </c>
      <c r="D50" s="10">
        <v>0</v>
      </c>
      <c r="E50" s="10">
        <f t="shared" si="4"/>
        <v>0</v>
      </c>
      <c r="F50" s="10">
        <v>0</v>
      </c>
      <c r="G50" s="13">
        <v>0</v>
      </c>
      <c r="H50" s="10">
        <f t="shared" si="3"/>
        <v>0</v>
      </c>
      <c r="I50" s="5"/>
    </row>
    <row r="51" spans="1:9" x14ac:dyDescent="0.2">
      <c r="A51" s="1">
        <v>215039</v>
      </c>
      <c r="B51" s="5" t="s">
        <v>60</v>
      </c>
      <c r="C51" s="10">
        <v>41506</v>
      </c>
      <c r="D51" s="10">
        <v>21368.560000000001</v>
      </c>
      <c r="E51" s="10">
        <f t="shared" si="4"/>
        <v>20119.859199999999</v>
      </c>
      <c r="F51" s="10">
        <v>0</v>
      </c>
      <c r="G51" s="13">
        <v>19226</v>
      </c>
      <c r="H51" s="10">
        <f t="shared" si="3"/>
        <v>102220.4192</v>
      </c>
    </row>
    <row r="52" spans="1:9" x14ac:dyDescent="0.2">
      <c r="A52" s="1">
        <v>215044</v>
      </c>
      <c r="B52" s="5" t="s">
        <v>379</v>
      </c>
      <c r="C52" s="10">
        <v>115000</v>
      </c>
      <c r="D52" s="10">
        <v>68635.77</v>
      </c>
      <c r="E52" s="10">
        <f t="shared" si="4"/>
        <v>58763.446400000008</v>
      </c>
      <c r="F52" s="10">
        <v>0</v>
      </c>
      <c r="G52" s="13">
        <v>19517</v>
      </c>
      <c r="H52" s="10">
        <f t="shared" si="3"/>
        <v>261916.21640000003</v>
      </c>
    </row>
    <row r="53" spans="1:9" x14ac:dyDescent="0.2">
      <c r="A53" s="1">
        <v>215045</v>
      </c>
      <c r="B53" s="5" t="s">
        <v>61</v>
      </c>
      <c r="C53" s="10">
        <f>140000+50000</f>
        <v>190000</v>
      </c>
      <c r="D53" s="10">
        <v>0</v>
      </c>
      <c r="E53" s="10">
        <f t="shared" si="4"/>
        <v>60800</v>
      </c>
      <c r="F53" s="10">
        <v>0</v>
      </c>
      <c r="G53" s="13">
        <v>6510</v>
      </c>
      <c r="H53" s="10">
        <f t="shared" si="3"/>
        <v>257310</v>
      </c>
    </row>
    <row r="54" spans="1:9" x14ac:dyDescent="0.2">
      <c r="A54" s="1">
        <v>215046</v>
      </c>
      <c r="B54" s="5" t="s">
        <v>62</v>
      </c>
      <c r="C54" s="10">
        <v>0</v>
      </c>
      <c r="D54" s="10">
        <v>0</v>
      </c>
      <c r="E54" s="10">
        <f t="shared" si="4"/>
        <v>0</v>
      </c>
      <c r="F54" s="10">
        <v>0</v>
      </c>
      <c r="G54" s="13">
        <v>0</v>
      </c>
      <c r="H54" s="10">
        <f t="shared" si="3"/>
        <v>0</v>
      </c>
    </row>
    <row r="55" spans="1:9" x14ac:dyDescent="0.2">
      <c r="A55" s="1">
        <v>215047</v>
      </c>
      <c r="B55" s="5" t="s">
        <v>63</v>
      </c>
      <c r="C55" s="10">
        <v>0</v>
      </c>
      <c r="D55" s="10">
        <v>0</v>
      </c>
      <c r="E55" s="10">
        <f t="shared" si="4"/>
        <v>0</v>
      </c>
      <c r="F55" s="10">
        <v>0</v>
      </c>
      <c r="G55" s="13">
        <v>0</v>
      </c>
      <c r="H55" s="10">
        <f t="shared" si="3"/>
        <v>0</v>
      </c>
    </row>
    <row r="56" spans="1:9" x14ac:dyDescent="0.2">
      <c r="A56" s="1">
        <v>215203</v>
      </c>
      <c r="B56" s="5" t="s">
        <v>64</v>
      </c>
      <c r="C56" s="10">
        <v>0</v>
      </c>
      <c r="D56" s="10">
        <v>0</v>
      </c>
      <c r="E56" s="10">
        <f t="shared" si="4"/>
        <v>0</v>
      </c>
      <c r="F56" s="10">
        <v>0</v>
      </c>
      <c r="G56" s="13">
        <v>9562</v>
      </c>
      <c r="H56" s="10">
        <f t="shared" si="3"/>
        <v>9562</v>
      </c>
    </row>
    <row r="57" spans="1:9" x14ac:dyDescent="0.2">
      <c r="A57" s="1">
        <v>216021</v>
      </c>
      <c r="B57" s="5" t="s">
        <v>65</v>
      </c>
      <c r="C57" s="10">
        <v>0</v>
      </c>
      <c r="D57" s="10">
        <v>0</v>
      </c>
      <c r="E57" s="10">
        <f t="shared" si="4"/>
        <v>0</v>
      </c>
      <c r="F57" s="10">
        <v>0</v>
      </c>
      <c r="G57" s="13">
        <v>5000</v>
      </c>
      <c r="H57" s="10">
        <f t="shared" si="3"/>
        <v>5000</v>
      </c>
    </row>
    <row r="58" spans="1:9" x14ac:dyDescent="0.2">
      <c r="A58" s="1">
        <v>216024</v>
      </c>
      <c r="B58" s="5" t="s">
        <v>66</v>
      </c>
      <c r="C58" s="10">
        <v>0</v>
      </c>
      <c r="D58" s="10">
        <v>0</v>
      </c>
      <c r="E58" s="10">
        <f t="shared" si="4"/>
        <v>0</v>
      </c>
      <c r="F58" s="10">
        <v>0</v>
      </c>
      <c r="G58" s="13">
        <v>4650</v>
      </c>
      <c r="H58" s="10">
        <f t="shared" ref="H58:H89" si="5">+C58+D58+E58+F58+G58</f>
        <v>4650</v>
      </c>
    </row>
    <row r="59" spans="1:9" x14ac:dyDescent="0.2">
      <c r="A59" s="1">
        <v>216052</v>
      </c>
      <c r="B59" s="5" t="s">
        <v>67</v>
      </c>
      <c r="C59" s="10">
        <v>0</v>
      </c>
      <c r="D59" s="10">
        <v>0</v>
      </c>
      <c r="E59" s="10">
        <f t="shared" si="4"/>
        <v>0</v>
      </c>
      <c r="F59" s="10">
        <v>0</v>
      </c>
      <c r="G59" s="13">
        <v>130098</v>
      </c>
      <c r="H59" s="10">
        <f t="shared" si="5"/>
        <v>130098</v>
      </c>
    </row>
    <row r="60" spans="1:9" x14ac:dyDescent="0.2">
      <c r="A60" s="1">
        <v>216055</v>
      </c>
      <c r="B60" s="5" t="s">
        <v>68</v>
      </c>
      <c r="C60" s="10">
        <v>310840</v>
      </c>
      <c r="D60" s="10">
        <v>218600.83</v>
      </c>
      <c r="E60" s="10">
        <f t="shared" si="4"/>
        <v>169421.0656</v>
      </c>
      <c r="F60" s="10">
        <v>0</v>
      </c>
      <c r="G60" s="13">
        <v>51676</v>
      </c>
      <c r="H60" s="10">
        <f t="shared" si="5"/>
        <v>750537.89559999993</v>
      </c>
    </row>
    <row r="61" spans="1:9" x14ac:dyDescent="0.2">
      <c r="A61" s="1">
        <v>216057</v>
      </c>
      <c r="B61" s="5" t="s">
        <v>69</v>
      </c>
      <c r="C61" s="10">
        <v>80521</v>
      </c>
      <c r="D61" s="10">
        <v>0</v>
      </c>
      <c r="E61" s="10">
        <f t="shared" si="4"/>
        <v>25766.720000000001</v>
      </c>
      <c r="F61" s="10">
        <v>0</v>
      </c>
      <c r="G61" s="13">
        <v>0</v>
      </c>
      <c r="H61" s="10">
        <f t="shared" si="5"/>
        <v>106287.72</v>
      </c>
    </row>
    <row r="62" spans="1:9" x14ac:dyDescent="0.2">
      <c r="A62" s="1">
        <v>216070</v>
      </c>
      <c r="B62" s="5" t="s">
        <v>70</v>
      </c>
      <c r="C62" s="10">
        <f>72809+55509+48069</f>
        <v>176387</v>
      </c>
      <c r="D62" s="10">
        <v>32308</v>
      </c>
      <c r="E62" s="10">
        <f t="shared" si="4"/>
        <v>66782.399999999994</v>
      </c>
      <c r="F62" s="10">
        <v>0</v>
      </c>
      <c r="G62" s="13">
        <v>35828</v>
      </c>
      <c r="H62" s="10">
        <f t="shared" si="5"/>
        <v>311305.40000000002</v>
      </c>
    </row>
    <row r="63" spans="1:9" x14ac:dyDescent="0.2">
      <c r="A63" s="1">
        <v>216076</v>
      </c>
      <c r="B63" s="5" t="s">
        <v>71</v>
      </c>
      <c r="C63" s="10">
        <v>0</v>
      </c>
      <c r="D63" s="10">
        <v>0</v>
      </c>
      <c r="E63" s="10">
        <f t="shared" si="4"/>
        <v>0</v>
      </c>
      <c r="F63" s="10">
        <v>0</v>
      </c>
      <c r="G63" s="13">
        <v>23715</v>
      </c>
      <c r="H63" s="10">
        <f t="shared" si="5"/>
        <v>23715</v>
      </c>
    </row>
    <row r="64" spans="1:9" x14ac:dyDescent="0.2">
      <c r="A64" s="1">
        <v>216081</v>
      </c>
      <c r="B64" s="5" t="s">
        <v>72</v>
      </c>
      <c r="C64" s="10">
        <f>2565.79-2565.79</f>
        <v>0</v>
      </c>
      <c r="D64" s="10">
        <v>31400.33</v>
      </c>
      <c r="E64" s="10">
        <f t="shared" si="4"/>
        <v>10048.105600000001</v>
      </c>
      <c r="F64" s="10">
        <v>0</v>
      </c>
      <c r="G64" s="13">
        <v>57680</v>
      </c>
      <c r="H64" s="10">
        <f t="shared" si="5"/>
        <v>99128.435599999997</v>
      </c>
    </row>
    <row r="65" spans="1:8" x14ac:dyDescent="0.2">
      <c r="A65" s="1">
        <v>216101</v>
      </c>
      <c r="B65" s="5" t="s">
        <v>73</v>
      </c>
      <c r="C65" s="10">
        <v>0</v>
      </c>
      <c r="D65" s="10">
        <v>0</v>
      </c>
      <c r="E65" s="10">
        <f t="shared" si="4"/>
        <v>0</v>
      </c>
      <c r="F65" s="10">
        <v>0</v>
      </c>
      <c r="G65" s="13">
        <v>13950</v>
      </c>
      <c r="H65" s="10">
        <f t="shared" si="5"/>
        <v>13950</v>
      </c>
    </row>
    <row r="66" spans="1:8" x14ac:dyDescent="0.2">
      <c r="A66" s="1">
        <v>216102</v>
      </c>
      <c r="B66" s="5" t="s">
        <v>74</v>
      </c>
      <c r="C66" s="10">
        <v>0</v>
      </c>
      <c r="D66" s="10">
        <v>0</v>
      </c>
      <c r="E66" s="10">
        <f t="shared" si="4"/>
        <v>0</v>
      </c>
      <c r="F66" s="10">
        <v>0</v>
      </c>
      <c r="G66" s="13">
        <v>9302</v>
      </c>
      <c r="H66" s="10">
        <f t="shared" si="5"/>
        <v>9302</v>
      </c>
    </row>
    <row r="67" spans="1:8" x14ac:dyDescent="0.2">
      <c r="A67" s="1">
        <v>216103</v>
      </c>
      <c r="B67" s="5" t="s">
        <v>75</v>
      </c>
      <c r="C67" s="10">
        <v>0</v>
      </c>
      <c r="D67" s="10">
        <v>0</v>
      </c>
      <c r="E67" s="10">
        <f t="shared" si="4"/>
        <v>0</v>
      </c>
      <c r="F67" s="10">
        <v>0</v>
      </c>
      <c r="G67" s="13">
        <v>4650</v>
      </c>
      <c r="H67" s="10">
        <f t="shared" si="5"/>
        <v>4650</v>
      </c>
    </row>
    <row r="68" spans="1:8" x14ac:dyDescent="0.2">
      <c r="A68" s="1">
        <v>216900</v>
      </c>
      <c r="B68" s="5" t="s">
        <v>76</v>
      </c>
      <c r="C68" s="10">
        <v>0</v>
      </c>
      <c r="D68" s="10">
        <v>0</v>
      </c>
      <c r="E68" s="10">
        <f t="shared" si="4"/>
        <v>0</v>
      </c>
      <c r="F68" s="10">
        <v>0</v>
      </c>
      <c r="G68" s="13">
        <v>27295</v>
      </c>
      <c r="H68" s="10">
        <f t="shared" si="5"/>
        <v>27295</v>
      </c>
    </row>
    <row r="69" spans="1:8" x14ac:dyDescent="0.2">
      <c r="A69" s="1">
        <v>216099</v>
      </c>
      <c r="B69" s="5" t="s">
        <v>311</v>
      </c>
      <c r="C69" s="10">
        <v>0</v>
      </c>
      <c r="D69" s="10">
        <v>0</v>
      </c>
      <c r="E69" s="10">
        <f t="shared" si="4"/>
        <v>0</v>
      </c>
      <c r="F69" s="10">
        <v>0</v>
      </c>
      <c r="G69" s="13">
        <v>100339</v>
      </c>
      <c r="H69" s="10">
        <f t="shared" si="5"/>
        <v>100339</v>
      </c>
    </row>
    <row r="70" spans="1:8" x14ac:dyDescent="0.2">
      <c r="A70" s="1">
        <v>216100</v>
      </c>
      <c r="B70" s="5" t="s">
        <v>312</v>
      </c>
      <c r="C70" s="10">
        <v>0</v>
      </c>
      <c r="D70" s="10">
        <v>0</v>
      </c>
      <c r="E70" s="10">
        <f t="shared" si="4"/>
        <v>0</v>
      </c>
      <c r="F70" s="10">
        <v>0</v>
      </c>
      <c r="G70" s="13">
        <v>30290</v>
      </c>
      <c r="H70" s="10">
        <f t="shared" si="5"/>
        <v>30290</v>
      </c>
    </row>
    <row r="71" spans="1:8" x14ac:dyDescent="0.2">
      <c r="A71" s="1">
        <v>216104</v>
      </c>
      <c r="B71" s="5" t="s">
        <v>314</v>
      </c>
      <c r="C71" s="10">
        <v>0</v>
      </c>
      <c r="D71" s="10">
        <v>71138.52</v>
      </c>
      <c r="E71" s="10">
        <f t="shared" si="4"/>
        <v>22764.326400000002</v>
      </c>
      <c r="F71" s="10">
        <v>0</v>
      </c>
      <c r="G71" s="13">
        <v>72967</v>
      </c>
      <c r="H71" s="10">
        <f t="shared" si="5"/>
        <v>166869.84640000001</v>
      </c>
    </row>
    <row r="72" spans="1:8" x14ac:dyDescent="0.2">
      <c r="A72" s="1">
        <v>217028</v>
      </c>
      <c r="B72" s="5" t="s">
        <v>358</v>
      </c>
      <c r="C72" s="10">
        <v>0</v>
      </c>
      <c r="D72" s="10">
        <v>15740.96</v>
      </c>
      <c r="E72" s="10">
        <f t="shared" si="4"/>
        <v>5037.1071999999995</v>
      </c>
      <c r="F72" s="10">
        <v>0</v>
      </c>
      <c r="G72" s="13">
        <v>0</v>
      </c>
      <c r="H72" s="10">
        <f t="shared" si="5"/>
        <v>20778.067199999998</v>
      </c>
    </row>
    <row r="73" spans="1:8" x14ac:dyDescent="0.2">
      <c r="A73" s="1">
        <v>217029</v>
      </c>
      <c r="B73" s="5" t="s">
        <v>77</v>
      </c>
      <c r="C73" s="10">
        <f>117543+60530+50914</f>
        <v>228987</v>
      </c>
      <c r="D73" s="10">
        <v>19423.28</v>
      </c>
      <c r="E73" s="10">
        <f t="shared" si="4"/>
        <v>79491.289600000004</v>
      </c>
      <c r="F73" s="10">
        <v>0</v>
      </c>
      <c r="G73" s="13">
        <v>21734</v>
      </c>
      <c r="H73" s="10">
        <f t="shared" si="5"/>
        <v>349635.56959999999</v>
      </c>
    </row>
    <row r="74" spans="1:8" x14ac:dyDescent="0.2">
      <c r="A74" s="1">
        <v>217100</v>
      </c>
      <c r="B74" s="5" t="s">
        <v>78</v>
      </c>
      <c r="C74" s="10">
        <f>134933-87119.5+32187</f>
        <v>80000.5</v>
      </c>
      <c r="D74" s="10">
        <v>0</v>
      </c>
      <c r="E74" s="10">
        <f t="shared" si="4"/>
        <v>25600.16</v>
      </c>
      <c r="F74" s="10">
        <v>0</v>
      </c>
      <c r="G74" s="13">
        <v>0</v>
      </c>
      <c r="H74" s="10">
        <f t="shared" si="5"/>
        <v>105600.66</v>
      </c>
    </row>
    <row r="75" spans="1:8" x14ac:dyDescent="0.2">
      <c r="A75" s="1">
        <v>217037</v>
      </c>
      <c r="B75" s="5" t="s">
        <v>79</v>
      </c>
      <c r="C75" s="10">
        <f>6000-6000</f>
        <v>0</v>
      </c>
      <c r="D75" s="10">
        <v>0</v>
      </c>
      <c r="E75" s="10">
        <f t="shared" si="4"/>
        <v>0</v>
      </c>
      <c r="F75" s="10">
        <v>0</v>
      </c>
      <c r="G75" s="13">
        <v>4650</v>
      </c>
      <c r="H75" s="10">
        <f t="shared" si="5"/>
        <v>4650</v>
      </c>
    </row>
    <row r="76" spans="1:8" x14ac:dyDescent="0.2">
      <c r="A76" s="1">
        <v>218003</v>
      </c>
      <c r="B76" s="5" t="s">
        <v>80</v>
      </c>
      <c r="C76" s="10">
        <v>59967</v>
      </c>
      <c r="D76" s="10">
        <v>0</v>
      </c>
      <c r="E76" s="10">
        <f t="shared" si="4"/>
        <v>19189.439999999999</v>
      </c>
      <c r="F76" s="10">
        <v>0</v>
      </c>
      <c r="G76" s="13">
        <v>0</v>
      </c>
      <c r="H76" s="10">
        <f t="shared" si="5"/>
        <v>79156.44</v>
      </c>
    </row>
    <row r="77" spans="1:8" x14ac:dyDescent="0.2">
      <c r="A77" s="1">
        <v>219033</v>
      </c>
      <c r="B77" s="5" t="s">
        <v>81</v>
      </c>
      <c r="C77" s="10">
        <v>37125</v>
      </c>
      <c r="D77" s="10">
        <v>0</v>
      </c>
      <c r="E77" s="10">
        <f t="shared" si="4"/>
        <v>11880</v>
      </c>
      <c r="F77" s="10">
        <v>0</v>
      </c>
      <c r="G77" s="13">
        <v>4650</v>
      </c>
      <c r="H77" s="10">
        <f t="shared" si="5"/>
        <v>53655</v>
      </c>
    </row>
    <row r="78" spans="1:8" x14ac:dyDescent="0.2">
      <c r="A78" s="1">
        <v>230003</v>
      </c>
      <c r="B78" s="5" t="s">
        <v>82</v>
      </c>
      <c r="C78" s="10">
        <v>0</v>
      </c>
      <c r="D78" s="10">
        <v>0</v>
      </c>
      <c r="E78" s="10">
        <f t="shared" si="4"/>
        <v>0</v>
      </c>
      <c r="F78" s="10">
        <v>0</v>
      </c>
      <c r="G78" s="13">
        <v>0</v>
      </c>
      <c r="H78" s="10">
        <f t="shared" si="5"/>
        <v>0</v>
      </c>
    </row>
    <row r="79" spans="1:8" x14ac:dyDescent="0.2">
      <c r="A79" s="1">
        <v>230001</v>
      </c>
      <c r="B79" s="5" t="s">
        <v>83</v>
      </c>
      <c r="C79" s="10">
        <f>650000-550000</f>
        <v>100000</v>
      </c>
      <c r="D79" s="10">
        <v>0</v>
      </c>
      <c r="E79" s="10">
        <f t="shared" si="4"/>
        <v>32000</v>
      </c>
      <c r="F79" s="10">
        <v>0</v>
      </c>
      <c r="G79" s="13">
        <v>18886</v>
      </c>
      <c r="H79" s="10">
        <f t="shared" si="5"/>
        <v>150886</v>
      </c>
    </row>
    <row r="80" spans="1:8" x14ac:dyDescent="0.2">
      <c r="A80" s="1">
        <v>230001</v>
      </c>
      <c r="B80" s="5" t="s">
        <v>83</v>
      </c>
      <c r="C80" s="13">
        <f>765391+403747+61080</f>
        <v>1230218</v>
      </c>
      <c r="D80" s="13">
        <v>0</v>
      </c>
      <c r="E80" s="13">
        <f>122465+72081</f>
        <v>194546</v>
      </c>
      <c r="F80" s="13">
        <v>0</v>
      </c>
      <c r="G80" s="13">
        <v>0</v>
      </c>
      <c r="H80" s="10">
        <f t="shared" si="5"/>
        <v>1424764</v>
      </c>
    </row>
    <row r="81" spans="1:8" x14ac:dyDescent="0.2">
      <c r="C81" s="13"/>
      <c r="D81" s="13"/>
      <c r="E81" s="13"/>
      <c r="F81" s="13"/>
      <c r="G81" s="13"/>
      <c r="H81" s="13"/>
    </row>
    <row r="82" spans="1:8" x14ac:dyDescent="0.2">
      <c r="B82" s="5" t="s">
        <v>17</v>
      </c>
      <c r="C82" s="27">
        <f t="shared" ref="C82:H82" si="6">SUM(C26:C81)</f>
        <v>3283540.5</v>
      </c>
      <c r="D82" s="27">
        <f t="shared" si="6"/>
        <v>798153.40999999992</v>
      </c>
      <c r="E82" s="14">
        <f t="shared" si="6"/>
        <v>1107018.2911999999</v>
      </c>
      <c r="F82" s="14">
        <f t="shared" si="6"/>
        <v>0</v>
      </c>
      <c r="G82" s="14">
        <f t="shared" si="6"/>
        <v>1509463</v>
      </c>
      <c r="H82" s="14">
        <f t="shared" si="6"/>
        <v>6698175.2012000009</v>
      </c>
    </row>
    <row r="83" spans="1:8" x14ac:dyDescent="0.2">
      <c r="C83" s="10"/>
      <c r="D83" s="13"/>
      <c r="E83" s="13"/>
      <c r="F83" s="13"/>
      <c r="G83" s="13"/>
      <c r="H83" s="13"/>
    </row>
    <row r="84" spans="1:8" x14ac:dyDescent="0.2">
      <c r="B84" s="9" t="s">
        <v>28</v>
      </c>
      <c r="C84" s="10"/>
      <c r="D84" s="13"/>
      <c r="E84" s="13"/>
      <c r="F84" s="13"/>
      <c r="G84" s="13"/>
      <c r="H84" s="13"/>
    </row>
    <row r="85" spans="1:8" x14ac:dyDescent="0.2">
      <c r="A85" s="1">
        <v>212004</v>
      </c>
      <c r="B85" s="5" t="s">
        <v>84</v>
      </c>
      <c r="C85" s="10">
        <v>651274.75</v>
      </c>
      <c r="D85" s="10">
        <v>282309.46999999997</v>
      </c>
      <c r="E85" s="10">
        <f t="shared" ref="E85:E90" si="7">SUM(C85:D85)*0.32</f>
        <v>298746.95039999997</v>
      </c>
      <c r="F85" s="10">
        <v>0</v>
      </c>
      <c r="G85" s="13">
        <v>361855</v>
      </c>
      <c r="H85" s="13">
        <f t="shared" ref="H85:H90" si="8">+C85+D85+E85+F85+G85</f>
        <v>1594186.1703999999</v>
      </c>
    </row>
    <row r="86" spans="1:8" x14ac:dyDescent="0.2">
      <c r="A86" s="1">
        <v>212004</v>
      </c>
      <c r="B86" s="5" t="s">
        <v>85</v>
      </c>
      <c r="C86" s="13">
        <v>0</v>
      </c>
      <c r="D86" s="13">
        <v>0</v>
      </c>
      <c r="E86" s="13">
        <f t="shared" si="7"/>
        <v>0</v>
      </c>
      <c r="F86" s="13">
        <v>0</v>
      </c>
      <c r="G86" s="13">
        <v>692003</v>
      </c>
      <c r="H86" s="13">
        <f t="shared" si="8"/>
        <v>692003</v>
      </c>
    </row>
    <row r="87" spans="1:8" x14ac:dyDescent="0.2">
      <c r="A87" s="1">
        <v>212005</v>
      </c>
      <c r="B87" s="5" t="s">
        <v>86</v>
      </c>
      <c r="C87" s="13">
        <v>111011</v>
      </c>
      <c r="D87" s="13">
        <v>46699.24</v>
      </c>
      <c r="E87" s="13">
        <f t="shared" si="7"/>
        <v>50467.2768</v>
      </c>
      <c r="F87" s="13">
        <v>0</v>
      </c>
      <c r="G87" s="13">
        <v>4000</v>
      </c>
      <c r="H87" s="13">
        <f t="shared" si="8"/>
        <v>212177.51679999998</v>
      </c>
    </row>
    <row r="88" spans="1:8" x14ac:dyDescent="0.2">
      <c r="A88" s="1">
        <v>212008</v>
      </c>
      <c r="B88" s="5" t="s">
        <v>87</v>
      </c>
      <c r="C88" s="13">
        <v>0</v>
      </c>
      <c r="D88" s="13">
        <v>0</v>
      </c>
      <c r="E88" s="13">
        <f t="shared" si="7"/>
        <v>0</v>
      </c>
      <c r="F88" s="13">
        <v>0</v>
      </c>
      <c r="G88" s="13">
        <v>4000</v>
      </c>
      <c r="H88" s="13">
        <f t="shared" si="8"/>
        <v>4000</v>
      </c>
    </row>
    <row r="89" spans="1:8" x14ac:dyDescent="0.2">
      <c r="A89" s="1">
        <v>212009</v>
      </c>
      <c r="B89" s="5" t="s">
        <v>88</v>
      </c>
      <c r="C89" s="13">
        <v>0</v>
      </c>
      <c r="D89" s="13">
        <v>0</v>
      </c>
      <c r="E89" s="13">
        <f t="shared" si="7"/>
        <v>0</v>
      </c>
      <c r="F89" s="13">
        <v>0</v>
      </c>
      <c r="G89" s="13">
        <v>0</v>
      </c>
      <c r="H89" s="13">
        <f t="shared" si="8"/>
        <v>0</v>
      </c>
    </row>
    <row r="90" spans="1:8" x14ac:dyDescent="0.2">
      <c r="A90" s="1">
        <v>216098</v>
      </c>
      <c r="B90" s="5" t="s">
        <v>89</v>
      </c>
      <c r="C90" s="13">
        <v>0</v>
      </c>
      <c r="D90" s="13">
        <v>0</v>
      </c>
      <c r="E90" s="13">
        <f t="shared" si="7"/>
        <v>0</v>
      </c>
      <c r="F90" s="13">
        <v>0</v>
      </c>
      <c r="G90" s="13">
        <v>142914</v>
      </c>
      <c r="H90" s="13">
        <f t="shared" si="8"/>
        <v>142914</v>
      </c>
    </row>
    <row r="91" spans="1:8" x14ac:dyDescent="0.2">
      <c r="C91" s="10"/>
      <c r="D91" s="13"/>
      <c r="E91" s="13"/>
      <c r="F91" s="13"/>
      <c r="G91" s="13"/>
      <c r="H91" s="13"/>
    </row>
    <row r="92" spans="1:8" x14ac:dyDescent="0.2">
      <c r="B92" s="5" t="s">
        <v>29</v>
      </c>
      <c r="C92" s="14">
        <f t="shared" ref="C92:F92" si="9">SUM(C85:C91)</f>
        <v>762285.75</v>
      </c>
      <c r="D92" s="14">
        <f t="shared" si="9"/>
        <v>329008.70999999996</v>
      </c>
      <c r="E92" s="14">
        <f t="shared" si="9"/>
        <v>349214.22719999996</v>
      </c>
      <c r="F92" s="14">
        <f t="shared" si="9"/>
        <v>0</v>
      </c>
      <c r="G92" s="14">
        <f>SUM(G85:G90)</f>
        <v>1204772</v>
      </c>
      <c r="H92" s="14">
        <f>SUM(H85:H90)</f>
        <v>2645280.6872</v>
      </c>
    </row>
    <row r="93" spans="1:8" x14ac:dyDescent="0.2">
      <c r="C93" s="10"/>
      <c r="D93" s="13"/>
      <c r="E93" s="13"/>
      <c r="F93" s="13"/>
      <c r="G93" s="13"/>
      <c r="H93" s="13"/>
    </row>
    <row r="94" spans="1:8" x14ac:dyDescent="0.2">
      <c r="B94" s="9" t="s">
        <v>5</v>
      </c>
      <c r="C94" s="10"/>
      <c r="D94" s="13"/>
      <c r="E94" s="13"/>
      <c r="F94" s="13"/>
      <c r="G94" s="13"/>
      <c r="H94" s="13"/>
    </row>
    <row r="95" spans="1:8" x14ac:dyDescent="0.2">
      <c r="A95" s="1">
        <v>210009</v>
      </c>
      <c r="B95" s="5" t="s">
        <v>90</v>
      </c>
      <c r="C95" s="10">
        <v>1762889.78</v>
      </c>
      <c r="D95" s="10">
        <f>36396-3486</f>
        <v>32910</v>
      </c>
      <c r="E95" s="10">
        <f t="shared" ref="E95:E107" si="10">SUM(C95:D95)*0.32</f>
        <v>574655.92960000003</v>
      </c>
      <c r="F95" s="13">
        <v>0</v>
      </c>
      <c r="G95" s="13">
        <v>15637.310000000001</v>
      </c>
      <c r="H95" s="13">
        <f t="shared" ref="H95:H107" si="11">+C95+D95+E95+F95+G95</f>
        <v>2386093.0196000002</v>
      </c>
    </row>
    <row r="96" spans="1:8" x14ac:dyDescent="0.2">
      <c r="A96" s="1">
        <v>210010</v>
      </c>
      <c r="B96" s="5" t="s">
        <v>335</v>
      </c>
      <c r="C96" s="10">
        <v>0</v>
      </c>
      <c r="D96" s="10">
        <v>0</v>
      </c>
      <c r="E96" s="10">
        <f t="shared" si="10"/>
        <v>0</v>
      </c>
      <c r="F96" s="13">
        <v>0</v>
      </c>
      <c r="G96" s="13">
        <v>2846</v>
      </c>
      <c r="H96" s="13">
        <f t="shared" si="11"/>
        <v>2846</v>
      </c>
    </row>
    <row r="97" spans="1:8" x14ac:dyDescent="0.2">
      <c r="A97" s="1">
        <v>210020</v>
      </c>
      <c r="B97" s="5" t="s">
        <v>91</v>
      </c>
      <c r="C97" s="10">
        <v>868560</v>
      </c>
      <c r="D97" s="10">
        <v>12006.59</v>
      </c>
      <c r="E97" s="10">
        <f t="shared" si="10"/>
        <v>281781.3088</v>
      </c>
      <c r="F97" s="13">
        <v>0</v>
      </c>
      <c r="G97" s="13">
        <v>6411.58</v>
      </c>
      <c r="H97" s="13">
        <f t="shared" si="11"/>
        <v>1168759.4788000002</v>
      </c>
    </row>
    <row r="98" spans="1:8" x14ac:dyDescent="0.2">
      <c r="A98" s="1">
        <v>210030</v>
      </c>
      <c r="B98" s="5" t="s">
        <v>92</v>
      </c>
      <c r="C98" s="13">
        <v>893255.75</v>
      </c>
      <c r="D98" s="13">
        <v>16311.88</v>
      </c>
      <c r="E98" s="13">
        <f t="shared" si="10"/>
        <v>291061.64160000003</v>
      </c>
      <c r="F98" s="13">
        <v>0</v>
      </c>
      <c r="G98" s="13">
        <v>6451.7800000000007</v>
      </c>
      <c r="H98" s="13">
        <f t="shared" si="11"/>
        <v>1207081.0516000001</v>
      </c>
    </row>
    <row r="99" spans="1:8" x14ac:dyDescent="0.2">
      <c r="A99" s="1">
        <v>210044</v>
      </c>
      <c r="B99" s="5" t="s">
        <v>93</v>
      </c>
      <c r="C99" s="13">
        <v>460011</v>
      </c>
      <c r="D99" s="13">
        <v>5943.25</v>
      </c>
      <c r="E99" s="13">
        <f t="shared" si="10"/>
        <v>149105.36000000002</v>
      </c>
      <c r="F99" s="13">
        <v>0</v>
      </c>
      <c r="G99" s="13">
        <v>3173.21</v>
      </c>
      <c r="H99" s="13">
        <f t="shared" si="11"/>
        <v>618232.81999999995</v>
      </c>
    </row>
    <row r="100" spans="1:8" x14ac:dyDescent="0.2">
      <c r="A100" s="1">
        <v>210208</v>
      </c>
      <c r="B100" s="5" t="s">
        <v>94</v>
      </c>
      <c r="C100" s="13">
        <v>594320</v>
      </c>
      <c r="D100" s="13">
        <v>16311.88</v>
      </c>
      <c r="E100" s="13">
        <f t="shared" si="10"/>
        <v>195402.2016</v>
      </c>
      <c r="F100" s="13">
        <v>0</v>
      </c>
      <c r="G100" s="13">
        <v>5046.18</v>
      </c>
      <c r="H100" s="13">
        <f t="shared" si="11"/>
        <v>811080.26160000009</v>
      </c>
    </row>
    <row r="101" spans="1:8" x14ac:dyDescent="0.2">
      <c r="A101" s="1">
        <v>210210</v>
      </c>
      <c r="B101" s="5" t="s">
        <v>95</v>
      </c>
      <c r="C101" s="10">
        <f>175000-25063-24362-37214.5+557</f>
        <v>88917.5</v>
      </c>
      <c r="D101" s="10">
        <v>0</v>
      </c>
      <c r="E101" s="10">
        <f t="shared" si="10"/>
        <v>28453.600000000002</v>
      </c>
      <c r="F101" s="13">
        <v>0</v>
      </c>
      <c r="G101" s="13">
        <v>25267</v>
      </c>
      <c r="H101" s="13">
        <f t="shared" si="11"/>
        <v>142638.1</v>
      </c>
    </row>
    <row r="102" spans="1:8" x14ac:dyDescent="0.2">
      <c r="A102" s="1">
        <v>216039</v>
      </c>
      <c r="B102" s="5" t="s">
        <v>96</v>
      </c>
      <c r="C102" s="10">
        <f>48069+160000</f>
        <v>208069</v>
      </c>
      <c r="D102" s="10">
        <v>46699.24</v>
      </c>
      <c r="E102" s="10">
        <f t="shared" si="10"/>
        <v>81525.836800000005</v>
      </c>
      <c r="F102" s="13">
        <v>0</v>
      </c>
      <c r="G102" s="13">
        <v>9458.69</v>
      </c>
      <c r="H102" s="13">
        <f t="shared" si="11"/>
        <v>345752.76679999998</v>
      </c>
    </row>
    <row r="103" spans="1:8" x14ac:dyDescent="0.2">
      <c r="A103" s="1">
        <v>216046</v>
      </c>
      <c r="B103" s="5" t="s">
        <v>97</v>
      </c>
      <c r="C103" s="10">
        <v>73768.759999999995</v>
      </c>
      <c r="D103" s="10">
        <v>0</v>
      </c>
      <c r="E103" s="10">
        <f t="shared" si="10"/>
        <v>23606.003199999999</v>
      </c>
      <c r="F103" s="13">
        <v>0</v>
      </c>
      <c r="G103" s="13">
        <v>953.5100000000001</v>
      </c>
      <c r="H103" s="13">
        <f t="shared" si="11"/>
        <v>98328.273199999981</v>
      </c>
    </row>
    <row r="104" spans="1:8" x14ac:dyDescent="0.2">
      <c r="A104" s="1">
        <v>216048</v>
      </c>
      <c r="B104" s="5" t="s">
        <v>98</v>
      </c>
      <c r="C104" s="10">
        <v>95182.5</v>
      </c>
      <c r="D104" s="10">
        <v>0</v>
      </c>
      <c r="E104" s="10">
        <f t="shared" si="10"/>
        <v>30458.400000000001</v>
      </c>
      <c r="F104" s="13">
        <v>0</v>
      </c>
      <c r="G104" s="13">
        <v>908.73000000000013</v>
      </c>
      <c r="H104" s="13">
        <f t="shared" si="11"/>
        <v>126549.62999999999</v>
      </c>
    </row>
    <row r="105" spans="1:8" x14ac:dyDescent="0.2">
      <c r="A105" s="1">
        <v>216049</v>
      </c>
      <c r="B105" s="5" t="s">
        <v>99</v>
      </c>
      <c r="C105" s="10">
        <v>0</v>
      </c>
      <c r="D105" s="10">
        <v>0</v>
      </c>
      <c r="E105" s="10">
        <f t="shared" si="10"/>
        <v>0</v>
      </c>
      <c r="F105" s="13">
        <v>0</v>
      </c>
      <c r="G105" s="13">
        <v>40.619999999999997</v>
      </c>
      <c r="H105" s="13">
        <f t="shared" si="11"/>
        <v>40.619999999999997</v>
      </c>
    </row>
    <row r="106" spans="1:8" x14ac:dyDescent="0.2">
      <c r="A106" s="1">
        <v>216053</v>
      </c>
      <c r="B106" s="5" t="s">
        <v>100</v>
      </c>
      <c r="C106" s="10">
        <v>0</v>
      </c>
      <c r="D106" s="10">
        <v>0</v>
      </c>
      <c r="E106" s="10">
        <f t="shared" si="10"/>
        <v>0</v>
      </c>
      <c r="F106" s="13">
        <v>0</v>
      </c>
      <c r="G106" s="13">
        <v>148.73000000000002</v>
      </c>
      <c r="H106" s="13">
        <f t="shared" si="11"/>
        <v>148.73000000000002</v>
      </c>
    </row>
    <row r="107" spans="1:8" x14ac:dyDescent="0.2">
      <c r="A107" s="1">
        <v>216077</v>
      </c>
      <c r="B107" s="5" t="s">
        <v>101</v>
      </c>
      <c r="C107" s="10">
        <v>0</v>
      </c>
      <c r="D107" s="10">
        <v>0</v>
      </c>
      <c r="E107" s="10">
        <f t="shared" si="10"/>
        <v>0</v>
      </c>
      <c r="F107" s="13">
        <v>0</v>
      </c>
      <c r="G107" s="13">
        <v>0.47000000000000003</v>
      </c>
      <c r="H107" s="13">
        <f t="shared" si="11"/>
        <v>0.47000000000000003</v>
      </c>
    </row>
    <row r="108" spans="1:8" x14ac:dyDescent="0.2">
      <c r="C108" s="10"/>
      <c r="D108" s="10"/>
      <c r="E108" s="10"/>
      <c r="F108" s="13"/>
      <c r="G108" s="13"/>
      <c r="H108" s="13"/>
    </row>
    <row r="109" spans="1:8" x14ac:dyDescent="0.2">
      <c r="B109" s="5" t="s">
        <v>21</v>
      </c>
      <c r="C109" s="14">
        <f t="shared" ref="C109:H109" si="12">SUM(C95:C108)</f>
        <v>5044974.29</v>
      </c>
      <c r="D109" s="14">
        <f t="shared" si="12"/>
        <v>130182.84</v>
      </c>
      <c r="E109" s="14">
        <f t="shared" si="12"/>
        <v>1656050.2816000001</v>
      </c>
      <c r="F109" s="14">
        <f t="shared" si="12"/>
        <v>0</v>
      </c>
      <c r="G109" s="14">
        <f t="shared" si="12"/>
        <v>76343.809999999983</v>
      </c>
      <c r="H109" s="14">
        <f t="shared" si="12"/>
        <v>6907551.2216000007</v>
      </c>
    </row>
    <row r="110" spans="1:8" x14ac:dyDescent="0.2">
      <c r="C110" s="13"/>
      <c r="D110" s="13"/>
      <c r="E110" s="13"/>
      <c r="F110" s="13"/>
      <c r="G110" s="15"/>
      <c r="H110" s="13"/>
    </row>
    <row r="111" spans="1:8" x14ac:dyDescent="0.2">
      <c r="B111" s="9" t="s">
        <v>6</v>
      </c>
      <c r="C111" s="13"/>
      <c r="D111" s="13"/>
      <c r="E111" s="13"/>
      <c r="F111" s="13"/>
      <c r="G111" s="15"/>
      <c r="H111" s="13"/>
    </row>
    <row r="112" spans="1:8" x14ac:dyDescent="0.2">
      <c r="A112" s="1">
        <v>210078</v>
      </c>
      <c r="B112" s="5" t="s">
        <v>102</v>
      </c>
      <c r="C112" s="13">
        <v>0</v>
      </c>
      <c r="D112" s="13">
        <v>0</v>
      </c>
      <c r="E112" s="13">
        <f>SUM(C112:D112)*0.32</f>
        <v>0</v>
      </c>
      <c r="F112" s="13">
        <v>0</v>
      </c>
      <c r="G112" s="15">
        <v>800</v>
      </c>
      <c r="H112" s="13">
        <f t="shared" ref="H112:H132" si="13">+C112+D112+E112+F112+G112</f>
        <v>800</v>
      </c>
    </row>
    <row r="113" spans="1:8" x14ac:dyDescent="0.2">
      <c r="A113" s="1">
        <v>210080</v>
      </c>
      <c r="B113" s="5" t="s">
        <v>103</v>
      </c>
      <c r="C113" s="10">
        <v>0</v>
      </c>
      <c r="D113" s="10">
        <v>0</v>
      </c>
      <c r="E113" s="10">
        <f t="shared" ref="E113:E132" si="14">SUM(C113:D113)*0.32</f>
        <v>0</v>
      </c>
      <c r="F113" s="13">
        <v>0</v>
      </c>
      <c r="G113" s="15">
        <v>0</v>
      </c>
      <c r="H113" s="13">
        <f t="shared" si="13"/>
        <v>0</v>
      </c>
    </row>
    <row r="114" spans="1:8" x14ac:dyDescent="0.2">
      <c r="A114" s="1">
        <v>210102</v>
      </c>
      <c r="B114" s="5" t="s">
        <v>104</v>
      </c>
      <c r="C114" s="10">
        <v>472692.33</v>
      </c>
      <c r="D114" s="10">
        <v>20946.740000000002</v>
      </c>
      <c r="E114" s="10">
        <f t="shared" si="14"/>
        <v>157964.5024</v>
      </c>
      <c r="F114" s="13">
        <v>0</v>
      </c>
      <c r="G114" s="15">
        <v>6828.57</v>
      </c>
      <c r="H114" s="13">
        <f t="shared" si="13"/>
        <v>658432.1423999999</v>
      </c>
    </row>
    <row r="115" spans="1:8" x14ac:dyDescent="0.2">
      <c r="A115" s="1">
        <v>210103</v>
      </c>
      <c r="B115" s="5" t="s">
        <v>373</v>
      </c>
      <c r="C115" s="10">
        <v>297592.46000000002</v>
      </c>
      <c r="D115" s="10">
        <v>15816.17</v>
      </c>
      <c r="E115" s="10">
        <f t="shared" si="14"/>
        <v>100290.7616</v>
      </c>
      <c r="F115" s="13">
        <v>0</v>
      </c>
      <c r="G115" s="15">
        <v>3832.79</v>
      </c>
      <c r="H115" s="13">
        <f t="shared" si="13"/>
        <v>417532.18159999995</v>
      </c>
    </row>
    <row r="116" spans="1:8" x14ac:dyDescent="0.2">
      <c r="A116" s="1">
        <v>210104</v>
      </c>
      <c r="B116" s="5" t="s">
        <v>321</v>
      </c>
      <c r="C116" s="10">
        <v>63095</v>
      </c>
      <c r="D116" s="10">
        <v>3205.28</v>
      </c>
      <c r="E116" s="10">
        <f t="shared" si="14"/>
        <v>21216.089599999999</v>
      </c>
      <c r="F116" s="13">
        <v>0</v>
      </c>
      <c r="G116" s="15">
        <v>1068.28</v>
      </c>
      <c r="H116" s="13">
        <f t="shared" si="13"/>
        <v>88584.649600000004</v>
      </c>
    </row>
    <row r="117" spans="1:8" x14ac:dyDescent="0.2">
      <c r="A117" s="1">
        <v>210105</v>
      </c>
      <c r="B117" s="16" t="s">
        <v>105</v>
      </c>
      <c r="C117" s="10">
        <v>339153</v>
      </c>
      <c r="D117" s="10">
        <v>20946.740000000002</v>
      </c>
      <c r="E117" s="10">
        <f t="shared" si="14"/>
        <v>115231.91680000001</v>
      </c>
      <c r="F117" s="15">
        <v>0</v>
      </c>
      <c r="G117" s="15">
        <v>9382.5499999999993</v>
      </c>
      <c r="H117" s="13">
        <f t="shared" si="13"/>
        <v>484714.20679999999</v>
      </c>
    </row>
    <row r="118" spans="1:8" x14ac:dyDescent="0.2">
      <c r="A118" s="1">
        <v>210108</v>
      </c>
      <c r="B118" s="5" t="s">
        <v>362</v>
      </c>
      <c r="C118" s="10">
        <v>459293.42</v>
      </c>
      <c r="D118" s="10">
        <v>12821.14</v>
      </c>
      <c r="E118" s="10">
        <f t="shared" si="14"/>
        <v>151076.65919999999</v>
      </c>
      <c r="F118" s="13">
        <v>0</v>
      </c>
      <c r="G118" s="15">
        <v>8179.07</v>
      </c>
      <c r="H118" s="13">
        <f t="shared" si="13"/>
        <v>631370.28919999988</v>
      </c>
    </row>
    <row r="119" spans="1:8" x14ac:dyDescent="0.2">
      <c r="A119" s="1">
        <v>210111</v>
      </c>
      <c r="B119" s="5" t="s">
        <v>107</v>
      </c>
      <c r="C119" s="10">
        <v>308312.51</v>
      </c>
      <c r="D119" s="10">
        <v>15816.17</v>
      </c>
      <c r="E119" s="10">
        <f t="shared" si="14"/>
        <v>103721.1776</v>
      </c>
      <c r="F119" s="13">
        <v>0</v>
      </c>
      <c r="G119" s="15">
        <v>3722.57</v>
      </c>
      <c r="H119" s="13">
        <f t="shared" si="13"/>
        <v>431572.4276</v>
      </c>
    </row>
    <row r="120" spans="1:8" x14ac:dyDescent="0.2">
      <c r="A120" s="1">
        <v>210113</v>
      </c>
      <c r="B120" s="5" t="s">
        <v>108</v>
      </c>
      <c r="C120" s="10">
        <v>285418</v>
      </c>
      <c r="D120" s="10">
        <v>16026.42</v>
      </c>
      <c r="E120" s="10">
        <f t="shared" si="14"/>
        <v>96462.214399999997</v>
      </c>
      <c r="F120" s="13">
        <v>0</v>
      </c>
      <c r="G120" s="15">
        <v>5525.79</v>
      </c>
      <c r="H120" s="13">
        <f t="shared" si="13"/>
        <v>403432.42439999996</v>
      </c>
    </row>
    <row r="121" spans="1:8" x14ac:dyDescent="0.2">
      <c r="A121" s="1">
        <v>210115</v>
      </c>
      <c r="B121" s="16" t="s">
        <v>109</v>
      </c>
      <c r="C121" s="10">
        <v>201139</v>
      </c>
      <c r="D121" s="10">
        <v>37040</v>
      </c>
      <c r="E121" s="10">
        <f t="shared" si="14"/>
        <v>76217.279999999999</v>
      </c>
      <c r="F121" s="15">
        <v>0</v>
      </c>
      <c r="G121" s="15">
        <v>85824</v>
      </c>
      <c r="H121" s="13">
        <f t="shared" si="13"/>
        <v>400220.28</v>
      </c>
    </row>
    <row r="122" spans="1:8" x14ac:dyDescent="0.2">
      <c r="A122" s="1">
        <v>210200</v>
      </c>
      <c r="B122" s="5" t="s">
        <v>110</v>
      </c>
      <c r="C122" s="10">
        <f>353737.5-8226.93</f>
        <v>345510.57</v>
      </c>
      <c r="D122" s="10">
        <v>84357.93</v>
      </c>
      <c r="E122" s="10">
        <f t="shared" si="14"/>
        <v>137557.92000000001</v>
      </c>
      <c r="F122" s="13">
        <v>0</v>
      </c>
      <c r="G122" s="15">
        <v>11219.52</v>
      </c>
      <c r="H122" s="13">
        <f t="shared" si="13"/>
        <v>578645.94000000006</v>
      </c>
    </row>
    <row r="123" spans="1:8" x14ac:dyDescent="0.2">
      <c r="A123" s="1">
        <v>210225</v>
      </c>
      <c r="B123" s="5" t="s">
        <v>111</v>
      </c>
      <c r="C123" s="10">
        <v>235577.49</v>
      </c>
      <c r="D123" s="10">
        <v>0</v>
      </c>
      <c r="E123" s="10">
        <f t="shared" si="14"/>
        <v>75384.796799999996</v>
      </c>
      <c r="F123" s="13">
        <v>0</v>
      </c>
      <c r="G123" s="15">
        <v>13730</v>
      </c>
      <c r="H123" s="13">
        <f t="shared" si="13"/>
        <v>324692.2868</v>
      </c>
    </row>
    <row r="124" spans="1:8" x14ac:dyDescent="0.2">
      <c r="A124" s="1">
        <v>210318</v>
      </c>
      <c r="B124" s="5" t="s">
        <v>112</v>
      </c>
      <c r="C124" s="10">
        <v>0</v>
      </c>
      <c r="D124" s="10">
        <v>0</v>
      </c>
      <c r="E124" s="10">
        <f t="shared" si="14"/>
        <v>0</v>
      </c>
      <c r="F124" s="13">
        <v>0</v>
      </c>
      <c r="G124" s="15">
        <v>30000</v>
      </c>
      <c r="H124" s="13">
        <f t="shared" si="13"/>
        <v>30000</v>
      </c>
    </row>
    <row r="125" spans="1:8" x14ac:dyDescent="0.2">
      <c r="A125" s="1">
        <v>210600</v>
      </c>
      <c r="B125" s="5" t="s">
        <v>113</v>
      </c>
      <c r="C125" s="10">
        <v>0</v>
      </c>
      <c r="D125" s="10">
        <v>0</v>
      </c>
      <c r="E125" s="10">
        <f t="shared" si="14"/>
        <v>0</v>
      </c>
      <c r="F125" s="13">
        <v>0</v>
      </c>
      <c r="G125" s="15">
        <v>195</v>
      </c>
      <c r="H125" s="13">
        <f t="shared" si="13"/>
        <v>195</v>
      </c>
    </row>
    <row r="126" spans="1:8" x14ac:dyDescent="0.2">
      <c r="A126" s="1">
        <v>214015</v>
      </c>
      <c r="B126" s="5" t="s">
        <v>114</v>
      </c>
      <c r="C126" s="10">
        <v>17163.34</v>
      </c>
      <c r="D126" s="10">
        <v>0</v>
      </c>
      <c r="E126" s="10">
        <f>SUM(C126:D126)*0.32+84640</f>
        <v>90132.268800000005</v>
      </c>
      <c r="F126" s="13">
        <v>0</v>
      </c>
      <c r="G126" s="15">
        <v>15369</v>
      </c>
      <c r="H126" s="13">
        <f t="shared" si="13"/>
        <v>122664.6088</v>
      </c>
    </row>
    <row r="127" spans="1:8" x14ac:dyDescent="0.2">
      <c r="A127" s="1">
        <v>216054</v>
      </c>
      <c r="B127" s="5" t="s">
        <v>333</v>
      </c>
      <c r="C127" s="13">
        <v>169490</v>
      </c>
      <c r="D127" s="13">
        <v>0</v>
      </c>
      <c r="E127" s="13">
        <f t="shared" si="14"/>
        <v>54236.800000000003</v>
      </c>
      <c r="F127" s="13">
        <v>0</v>
      </c>
      <c r="G127" s="15">
        <v>2982.82</v>
      </c>
      <c r="H127" s="13">
        <f t="shared" si="13"/>
        <v>226709.62</v>
      </c>
    </row>
    <row r="128" spans="1:8" x14ac:dyDescent="0.2">
      <c r="A128" s="1">
        <v>216056</v>
      </c>
      <c r="B128" s="5" t="s">
        <v>115</v>
      </c>
      <c r="C128" s="13">
        <v>0</v>
      </c>
      <c r="D128" s="13">
        <v>0</v>
      </c>
      <c r="E128" s="13">
        <f t="shared" si="14"/>
        <v>0</v>
      </c>
      <c r="F128" s="13">
        <v>0</v>
      </c>
      <c r="G128" s="15">
        <v>162.05999999999997</v>
      </c>
      <c r="H128" s="13">
        <f t="shared" si="13"/>
        <v>162.05999999999997</v>
      </c>
    </row>
    <row r="129" spans="1:9" x14ac:dyDescent="0.2">
      <c r="A129" s="1">
        <v>216058</v>
      </c>
      <c r="B129" s="5" t="s">
        <v>116</v>
      </c>
      <c r="C129" s="13">
        <v>268940.33</v>
      </c>
      <c r="D129" s="13">
        <v>0</v>
      </c>
      <c r="E129" s="13">
        <f t="shared" si="14"/>
        <v>86060.905600000013</v>
      </c>
      <c r="F129" s="13">
        <v>0</v>
      </c>
      <c r="G129" s="15">
        <v>3487.21</v>
      </c>
      <c r="H129" s="13">
        <f t="shared" si="13"/>
        <v>358488.44560000004</v>
      </c>
    </row>
    <row r="130" spans="1:9" x14ac:dyDescent="0.2">
      <c r="A130" s="1">
        <v>216061</v>
      </c>
      <c r="B130" s="5" t="s">
        <v>319</v>
      </c>
      <c r="C130" s="13">
        <v>0</v>
      </c>
      <c r="D130" s="13">
        <v>0</v>
      </c>
      <c r="E130" s="13">
        <f t="shared" si="14"/>
        <v>0</v>
      </c>
      <c r="F130" s="13">
        <v>0</v>
      </c>
      <c r="G130" s="15">
        <v>36</v>
      </c>
      <c r="H130" s="13">
        <f t="shared" si="13"/>
        <v>36</v>
      </c>
    </row>
    <row r="131" spans="1:9" x14ac:dyDescent="0.2">
      <c r="A131" s="1">
        <v>216073</v>
      </c>
      <c r="B131" s="5" t="s">
        <v>374</v>
      </c>
      <c r="C131" s="13">
        <v>0</v>
      </c>
      <c r="D131" s="13">
        <v>0</v>
      </c>
      <c r="E131" s="13">
        <f t="shared" si="14"/>
        <v>0</v>
      </c>
      <c r="F131" s="13">
        <v>0</v>
      </c>
      <c r="G131" s="15">
        <v>352.93</v>
      </c>
      <c r="H131" s="13">
        <f t="shared" si="13"/>
        <v>352.93</v>
      </c>
    </row>
    <row r="132" spans="1:9" x14ac:dyDescent="0.2">
      <c r="A132" s="1">
        <v>216078</v>
      </c>
      <c r="B132" s="5" t="s">
        <v>363</v>
      </c>
      <c r="C132" s="13">
        <v>0</v>
      </c>
      <c r="D132" s="13">
        <v>0</v>
      </c>
      <c r="E132" s="13">
        <f t="shared" si="14"/>
        <v>0</v>
      </c>
      <c r="F132" s="13">
        <v>0</v>
      </c>
      <c r="G132" s="15">
        <v>0</v>
      </c>
      <c r="H132" s="13">
        <f t="shared" si="13"/>
        <v>0</v>
      </c>
    </row>
    <row r="133" spans="1:9" x14ac:dyDescent="0.2">
      <c r="C133" s="13"/>
      <c r="D133" s="13"/>
      <c r="E133" s="13"/>
      <c r="F133" s="13"/>
      <c r="G133" s="15"/>
      <c r="H133" s="13"/>
    </row>
    <row r="134" spans="1:9" x14ac:dyDescent="0.2">
      <c r="B134" s="5" t="s">
        <v>22</v>
      </c>
      <c r="C134" s="14">
        <f t="shared" ref="C134:H134" si="15">SUM(C112:C133)</f>
        <v>3463377.4499999993</v>
      </c>
      <c r="D134" s="14">
        <f t="shared" si="15"/>
        <v>226976.59</v>
      </c>
      <c r="E134" s="14">
        <f t="shared" si="15"/>
        <v>1265553.2927999999</v>
      </c>
      <c r="F134" s="14">
        <f t="shared" si="15"/>
        <v>0</v>
      </c>
      <c r="G134" s="14">
        <f t="shared" si="15"/>
        <v>202698.15999999997</v>
      </c>
      <c r="H134" s="14">
        <f t="shared" si="15"/>
        <v>5158605.4927999992</v>
      </c>
    </row>
    <row r="135" spans="1:9" x14ac:dyDescent="0.2">
      <c r="C135" s="10"/>
      <c r="D135" s="13"/>
      <c r="E135" s="13"/>
      <c r="F135" s="13"/>
      <c r="G135" s="15"/>
      <c r="H135" s="13"/>
    </row>
    <row r="136" spans="1:9" x14ac:dyDescent="0.2">
      <c r="B136" s="9" t="s">
        <v>7</v>
      </c>
      <c r="C136" s="13"/>
      <c r="D136" s="13"/>
      <c r="E136" s="13"/>
      <c r="F136" s="13"/>
      <c r="G136" s="15"/>
      <c r="H136" s="13"/>
    </row>
    <row r="137" spans="1:9" x14ac:dyDescent="0.2">
      <c r="A137" s="1">
        <v>210040</v>
      </c>
      <c r="B137" s="5" t="s">
        <v>117</v>
      </c>
      <c r="C137" s="13">
        <v>0</v>
      </c>
      <c r="D137" s="13">
        <v>2181.8000000000002</v>
      </c>
      <c r="E137" s="13">
        <f>SUM(C137:D137)*0.32</f>
        <v>698.17600000000004</v>
      </c>
      <c r="F137" s="13">
        <v>0</v>
      </c>
      <c r="G137" s="15">
        <v>10777</v>
      </c>
      <c r="H137" s="13">
        <f t="shared" ref="H137:H177" si="16">+C137+D137+E137+F137+G137</f>
        <v>13656.976000000001</v>
      </c>
      <c r="I137" s="22"/>
    </row>
    <row r="138" spans="1:9" x14ac:dyDescent="0.2">
      <c r="A138" s="1">
        <v>210043</v>
      </c>
      <c r="B138" s="5" t="s">
        <v>305</v>
      </c>
      <c r="C138" s="13">
        <v>38511.25</v>
      </c>
      <c r="D138" s="13">
        <v>0</v>
      </c>
      <c r="E138" s="13">
        <f t="shared" ref="E138:E177" si="17">SUM(C138:D138)*0.32</f>
        <v>12323.6</v>
      </c>
      <c r="F138" s="13">
        <v>0</v>
      </c>
      <c r="G138" s="15">
        <v>431.09</v>
      </c>
      <c r="H138" s="13">
        <f t="shared" si="16"/>
        <v>51265.939999999995</v>
      </c>
      <c r="I138" s="22"/>
    </row>
    <row r="139" spans="1:9" x14ac:dyDescent="0.2">
      <c r="A139" s="1">
        <v>210045</v>
      </c>
      <c r="B139" s="5" t="s">
        <v>336</v>
      </c>
      <c r="C139" s="13">
        <v>0</v>
      </c>
      <c r="D139" s="13">
        <v>0</v>
      </c>
      <c r="E139" s="13">
        <f t="shared" si="17"/>
        <v>0</v>
      </c>
      <c r="F139" s="13">
        <v>0</v>
      </c>
      <c r="G139" s="15">
        <v>7500</v>
      </c>
      <c r="H139" s="13">
        <f t="shared" si="16"/>
        <v>7500</v>
      </c>
      <c r="I139" s="22"/>
    </row>
    <row r="140" spans="1:9" x14ac:dyDescent="0.2">
      <c r="A140" s="1">
        <v>210046</v>
      </c>
      <c r="B140" s="5" t="s">
        <v>354</v>
      </c>
      <c r="C140" s="13">
        <v>0</v>
      </c>
      <c r="D140" s="13">
        <v>0</v>
      </c>
      <c r="E140" s="13">
        <f t="shared" si="17"/>
        <v>0</v>
      </c>
      <c r="F140" s="13">
        <v>0</v>
      </c>
      <c r="G140" s="15">
        <v>6031</v>
      </c>
      <c r="H140" s="13">
        <f t="shared" si="16"/>
        <v>6031</v>
      </c>
      <c r="I140" s="22"/>
    </row>
    <row r="141" spans="1:9" x14ac:dyDescent="0.2">
      <c r="A141" s="1">
        <v>210047</v>
      </c>
      <c r="B141" s="5" t="s">
        <v>367</v>
      </c>
      <c r="C141" s="13">
        <v>0</v>
      </c>
      <c r="D141" s="13">
        <v>0</v>
      </c>
      <c r="E141" s="13">
        <f t="shared" si="17"/>
        <v>0</v>
      </c>
      <c r="F141" s="13">
        <v>0</v>
      </c>
      <c r="G141" s="15">
        <v>45000</v>
      </c>
      <c r="H141" s="13">
        <f t="shared" si="16"/>
        <v>45000</v>
      </c>
      <c r="I141" s="22"/>
    </row>
    <row r="142" spans="1:9" x14ac:dyDescent="0.2">
      <c r="A142" s="1">
        <v>210109</v>
      </c>
      <c r="B142" s="5" t="s">
        <v>118</v>
      </c>
      <c r="C142" s="13">
        <v>831184.17</v>
      </c>
      <c r="D142" s="13">
        <v>38089.08</v>
      </c>
      <c r="E142" s="13">
        <f t="shared" si="17"/>
        <v>278167.44</v>
      </c>
      <c r="F142" s="13">
        <v>0</v>
      </c>
      <c r="G142" s="15">
        <v>13350.36</v>
      </c>
      <c r="H142" s="13">
        <f t="shared" si="16"/>
        <v>1160791.05</v>
      </c>
      <c r="I142" s="22"/>
    </row>
    <row r="143" spans="1:9" x14ac:dyDescent="0.2">
      <c r="A143" s="1">
        <v>210203</v>
      </c>
      <c r="B143" s="5" t="s">
        <v>375</v>
      </c>
      <c r="C143" s="13">
        <v>522571.42</v>
      </c>
      <c r="D143" s="13">
        <v>17770.98</v>
      </c>
      <c r="E143" s="13">
        <f t="shared" si="17"/>
        <v>172909.568</v>
      </c>
      <c r="F143" s="13">
        <v>0</v>
      </c>
      <c r="G143" s="15">
        <v>16537.600000000002</v>
      </c>
      <c r="H143" s="13">
        <f t="shared" si="16"/>
        <v>729789.56799999997</v>
      </c>
      <c r="I143" s="22"/>
    </row>
    <row r="144" spans="1:9" x14ac:dyDescent="0.2">
      <c r="A144" s="1">
        <v>210204</v>
      </c>
      <c r="B144" s="5" t="s">
        <v>119</v>
      </c>
      <c r="C144" s="13">
        <f>39175.51+2463.49</f>
        <v>41639</v>
      </c>
      <c r="D144" s="13">
        <v>0</v>
      </c>
      <c r="E144" s="13">
        <f t="shared" si="17"/>
        <v>13324.48</v>
      </c>
      <c r="F144" s="13">
        <v>0</v>
      </c>
      <c r="G144" s="15">
        <v>919</v>
      </c>
      <c r="H144" s="13">
        <f t="shared" si="16"/>
        <v>55882.479999999996</v>
      </c>
      <c r="I144" s="22"/>
    </row>
    <row r="145" spans="1:9" x14ac:dyDescent="0.2">
      <c r="A145" s="1">
        <v>210205</v>
      </c>
      <c r="B145" s="5" t="s">
        <v>120</v>
      </c>
      <c r="C145" s="13">
        <v>719616</v>
      </c>
      <c r="D145" s="13">
        <v>53696.66</v>
      </c>
      <c r="E145" s="13">
        <f t="shared" si="17"/>
        <v>247460.05120000002</v>
      </c>
      <c r="F145" s="13">
        <v>0</v>
      </c>
      <c r="G145" s="15">
        <v>16047.519999999999</v>
      </c>
      <c r="H145" s="13">
        <f t="shared" si="16"/>
        <v>1036820.2312</v>
      </c>
      <c r="I145" s="22"/>
    </row>
    <row r="146" spans="1:9" x14ac:dyDescent="0.2">
      <c r="A146" s="1">
        <v>210207</v>
      </c>
      <c r="B146" s="5" t="s">
        <v>121</v>
      </c>
      <c r="C146" s="13">
        <v>0</v>
      </c>
      <c r="D146" s="13">
        <v>0</v>
      </c>
      <c r="E146" s="13">
        <f t="shared" si="17"/>
        <v>0</v>
      </c>
      <c r="F146" s="13">
        <v>0</v>
      </c>
      <c r="G146" s="15">
        <v>6546</v>
      </c>
      <c r="H146" s="13">
        <f t="shared" si="16"/>
        <v>6546</v>
      </c>
      <c r="I146" s="22"/>
    </row>
    <row r="147" spans="1:9" x14ac:dyDescent="0.2">
      <c r="A147" s="1">
        <v>210209</v>
      </c>
      <c r="B147" s="5" t="s">
        <v>122</v>
      </c>
      <c r="C147" s="13">
        <v>0</v>
      </c>
      <c r="D147" s="13">
        <v>0</v>
      </c>
      <c r="E147" s="13">
        <f t="shared" si="17"/>
        <v>0</v>
      </c>
      <c r="F147" s="13">
        <v>0</v>
      </c>
      <c r="G147" s="15">
        <v>12254</v>
      </c>
      <c r="H147" s="13">
        <f t="shared" si="16"/>
        <v>12254</v>
      </c>
      <c r="I147" s="22"/>
    </row>
    <row r="148" spans="1:9" x14ac:dyDescent="0.2">
      <c r="A148" s="1">
        <v>210220</v>
      </c>
      <c r="B148" s="5" t="s">
        <v>123</v>
      </c>
      <c r="C148" s="13">
        <f>395331-2463.49</f>
        <v>392867.51</v>
      </c>
      <c r="D148" s="13">
        <v>0</v>
      </c>
      <c r="E148" s="13">
        <f t="shared" si="17"/>
        <v>125717.60320000001</v>
      </c>
      <c r="F148" s="13">
        <v>0</v>
      </c>
      <c r="G148" s="15">
        <v>14208</v>
      </c>
      <c r="H148" s="13">
        <f t="shared" si="16"/>
        <v>532793.11320000002</v>
      </c>
      <c r="I148" s="22"/>
    </row>
    <row r="149" spans="1:9" x14ac:dyDescent="0.2">
      <c r="A149" s="1">
        <v>210509</v>
      </c>
      <c r="B149" s="5" t="s">
        <v>124</v>
      </c>
      <c r="C149" s="13">
        <v>1433678.17</v>
      </c>
      <c r="D149" s="13">
        <v>41917.129999999997</v>
      </c>
      <c r="E149" s="13">
        <f t="shared" si="17"/>
        <v>472190.49599999993</v>
      </c>
      <c r="F149" s="13">
        <v>0</v>
      </c>
      <c r="G149" s="15">
        <v>14787.9</v>
      </c>
      <c r="H149" s="13">
        <f t="shared" si="16"/>
        <v>1962573.6959999995</v>
      </c>
      <c r="I149" s="22"/>
    </row>
    <row r="150" spans="1:9" x14ac:dyDescent="0.2">
      <c r="A150" s="1">
        <v>210513</v>
      </c>
      <c r="B150" s="5" t="s">
        <v>125</v>
      </c>
      <c r="C150" s="13">
        <f>58000+4047-14804</f>
        <v>47243</v>
      </c>
      <c r="D150" s="13">
        <v>6223.78</v>
      </c>
      <c r="E150" s="13">
        <f t="shared" si="17"/>
        <v>17109.369599999998</v>
      </c>
      <c r="F150" s="13">
        <v>0</v>
      </c>
      <c r="G150" s="15">
        <v>731.27</v>
      </c>
      <c r="H150" s="13">
        <f t="shared" si="16"/>
        <v>71307.419600000008</v>
      </c>
      <c r="I150" s="22"/>
    </row>
    <row r="151" spans="1:9" x14ac:dyDescent="0.2">
      <c r="A151" s="1">
        <v>210515</v>
      </c>
      <c r="B151" s="5" t="s">
        <v>126</v>
      </c>
      <c r="C151" s="13">
        <v>724780.68</v>
      </c>
      <c r="D151" s="13">
        <v>15321.36</v>
      </c>
      <c r="E151" s="13">
        <f t="shared" si="17"/>
        <v>236832.65280000001</v>
      </c>
      <c r="F151" s="13">
        <v>0</v>
      </c>
      <c r="G151" s="15">
        <v>6550.63</v>
      </c>
      <c r="H151" s="13">
        <f t="shared" si="16"/>
        <v>983485.32280000008</v>
      </c>
      <c r="I151" s="22"/>
    </row>
    <row r="152" spans="1:9" x14ac:dyDescent="0.2">
      <c r="A152" s="1">
        <v>210516</v>
      </c>
      <c r="B152" s="5" t="s">
        <v>127</v>
      </c>
      <c r="C152" s="13">
        <v>188423</v>
      </c>
      <c r="D152" s="13">
        <v>3404.75</v>
      </c>
      <c r="E152" s="13">
        <f t="shared" si="17"/>
        <v>61384.880000000005</v>
      </c>
      <c r="F152" s="13">
        <v>0</v>
      </c>
      <c r="G152" s="15">
        <v>1873.02</v>
      </c>
      <c r="H152" s="13">
        <f t="shared" si="16"/>
        <v>255085.65</v>
      </c>
      <c r="I152" s="22"/>
    </row>
    <row r="153" spans="1:9" x14ac:dyDescent="0.2">
      <c r="A153" s="1">
        <v>210525</v>
      </c>
      <c r="B153" s="5" t="s">
        <v>128</v>
      </c>
      <c r="C153" s="13">
        <v>383903</v>
      </c>
      <c r="D153" s="13">
        <v>16221.36</v>
      </c>
      <c r="E153" s="13">
        <f t="shared" si="17"/>
        <v>128039.79519999999</v>
      </c>
      <c r="F153" s="13">
        <v>0</v>
      </c>
      <c r="G153" s="15">
        <v>3906.88</v>
      </c>
      <c r="H153" s="13">
        <f t="shared" si="16"/>
        <v>532071.03519999993</v>
      </c>
      <c r="I153" s="22"/>
    </row>
    <row r="154" spans="1:9" x14ac:dyDescent="0.2">
      <c r="A154" s="1">
        <v>210528</v>
      </c>
      <c r="B154" s="5" t="s">
        <v>129</v>
      </c>
      <c r="C154" s="13">
        <v>46812</v>
      </c>
      <c r="D154" s="13">
        <v>0</v>
      </c>
      <c r="E154" s="13">
        <f t="shared" si="17"/>
        <v>14979.84</v>
      </c>
      <c r="F154" s="13">
        <v>0</v>
      </c>
      <c r="G154" s="15">
        <v>10129</v>
      </c>
      <c r="H154" s="13">
        <f t="shared" si="16"/>
        <v>71920.84</v>
      </c>
      <c r="I154" s="22"/>
    </row>
    <row r="155" spans="1:9" x14ac:dyDescent="0.2">
      <c r="A155" s="1">
        <v>210530</v>
      </c>
      <c r="B155" s="5" t="s">
        <v>131</v>
      </c>
      <c r="C155" s="13">
        <v>326030.5</v>
      </c>
      <c r="D155" s="13">
        <v>0</v>
      </c>
      <c r="E155" s="13">
        <f t="shared" si="17"/>
        <v>104329.76000000001</v>
      </c>
      <c r="F155" s="13">
        <v>0</v>
      </c>
      <c r="G155" s="15">
        <v>2723.22</v>
      </c>
      <c r="H155" s="13">
        <f t="shared" si="16"/>
        <v>433083.48</v>
      </c>
      <c r="I155" s="22"/>
    </row>
    <row r="156" spans="1:9" x14ac:dyDescent="0.2">
      <c r="A156" s="1">
        <v>210531</v>
      </c>
      <c r="B156" s="5" t="s">
        <v>132</v>
      </c>
      <c r="C156" s="13">
        <v>431155.68</v>
      </c>
      <c r="D156" s="13">
        <v>24895.119999999999</v>
      </c>
      <c r="E156" s="13">
        <f t="shared" si="17"/>
        <v>145936.25599999999</v>
      </c>
      <c r="F156" s="13">
        <v>0</v>
      </c>
      <c r="G156" s="15">
        <v>7247.34</v>
      </c>
      <c r="H156" s="13">
        <f t="shared" si="16"/>
        <v>609234.39599999995</v>
      </c>
      <c r="I156" s="22"/>
    </row>
    <row r="157" spans="1:9" x14ac:dyDescent="0.2">
      <c r="A157" s="1">
        <v>210533</v>
      </c>
      <c r="B157" s="5" t="s">
        <v>134</v>
      </c>
      <c r="C157" s="13">
        <v>718495.2</v>
      </c>
      <c r="D157" s="13">
        <v>24891.78</v>
      </c>
      <c r="E157" s="13">
        <f t="shared" si="17"/>
        <v>237883.83360000001</v>
      </c>
      <c r="F157" s="13">
        <v>0</v>
      </c>
      <c r="G157" s="15">
        <v>8913.84</v>
      </c>
      <c r="H157" s="13">
        <f t="shared" si="16"/>
        <v>990184.65359999996</v>
      </c>
      <c r="I157" s="22"/>
    </row>
    <row r="158" spans="1:9" x14ac:dyDescent="0.2">
      <c r="A158" s="1">
        <v>210534</v>
      </c>
      <c r="B158" s="5" t="s">
        <v>135</v>
      </c>
      <c r="C158" s="13">
        <v>306345.7</v>
      </c>
      <c r="D158" s="13">
        <v>105016.73</v>
      </c>
      <c r="E158" s="13">
        <f t="shared" si="17"/>
        <v>131635.97760000001</v>
      </c>
      <c r="F158" s="13">
        <v>0</v>
      </c>
      <c r="G158" s="15">
        <v>8183.8300000000008</v>
      </c>
      <c r="H158" s="13">
        <f t="shared" si="16"/>
        <v>551182.23759999999</v>
      </c>
      <c r="I158" s="22"/>
    </row>
    <row r="159" spans="1:9" x14ac:dyDescent="0.2">
      <c r="A159" s="1">
        <v>212001</v>
      </c>
      <c r="B159" s="5" t="s">
        <v>136</v>
      </c>
      <c r="C159" s="13">
        <v>0</v>
      </c>
      <c r="D159" s="13">
        <v>0</v>
      </c>
      <c r="E159" s="13">
        <f t="shared" si="17"/>
        <v>0</v>
      </c>
      <c r="F159" s="13">
        <v>0</v>
      </c>
      <c r="G159" s="15">
        <v>6370</v>
      </c>
      <c r="H159" s="13">
        <f t="shared" si="16"/>
        <v>6370</v>
      </c>
      <c r="I159" s="22"/>
    </row>
    <row r="160" spans="1:9" x14ac:dyDescent="0.2">
      <c r="A160" s="1">
        <v>212007</v>
      </c>
      <c r="B160" s="5" t="s">
        <v>137</v>
      </c>
      <c r="C160" s="13">
        <v>917731</v>
      </c>
      <c r="D160" s="13">
        <v>24787.53</v>
      </c>
      <c r="E160" s="13">
        <f t="shared" si="17"/>
        <v>301605.92960000003</v>
      </c>
      <c r="F160" s="13">
        <v>0</v>
      </c>
      <c r="G160" s="15">
        <v>21322.41</v>
      </c>
      <c r="H160" s="13">
        <f t="shared" si="16"/>
        <v>1265446.8696000001</v>
      </c>
      <c r="I160" s="22"/>
    </row>
    <row r="161" spans="1:9" x14ac:dyDescent="0.2">
      <c r="A161" s="1">
        <v>215019</v>
      </c>
      <c r="B161" s="5" t="s">
        <v>308</v>
      </c>
      <c r="C161" s="13">
        <v>902027.21</v>
      </c>
      <c r="D161" s="13">
        <v>16221.36</v>
      </c>
      <c r="E161" s="13">
        <f t="shared" si="17"/>
        <v>293839.54239999998</v>
      </c>
      <c r="F161" s="13">
        <v>0</v>
      </c>
      <c r="G161" s="15">
        <v>8345.6899999999987</v>
      </c>
      <c r="H161" s="13">
        <f t="shared" si="16"/>
        <v>1220433.8023999999</v>
      </c>
      <c r="I161" s="22"/>
    </row>
    <row r="162" spans="1:9" x14ac:dyDescent="0.2">
      <c r="A162" s="1">
        <v>216025</v>
      </c>
      <c r="B162" s="5" t="s">
        <v>138</v>
      </c>
      <c r="C162" s="13">
        <v>0</v>
      </c>
      <c r="D162" s="13">
        <v>0</v>
      </c>
      <c r="E162" s="13">
        <f t="shared" si="17"/>
        <v>0</v>
      </c>
      <c r="F162" s="13">
        <v>0</v>
      </c>
      <c r="G162" s="15">
        <v>13371</v>
      </c>
      <c r="H162" s="13">
        <f t="shared" si="16"/>
        <v>13371</v>
      </c>
      <c r="I162" s="22"/>
    </row>
    <row r="163" spans="1:9" x14ac:dyDescent="0.2">
      <c r="A163" s="1">
        <v>216028</v>
      </c>
      <c r="B163" s="5" t="s">
        <v>139</v>
      </c>
      <c r="C163" s="13">
        <v>111634.25</v>
      </c>
      <c r="D163" s="13">
        <v>7265.31</v>
      </c>
      <c r="E163" s="13">
        <f t="shared" si="17"/>
        <v>38047.859199999999</v>
      </c>
      <c r="F163" s="13">
        <v>0</v>
      </c>
      <c r="G163" s="15">
        <v>13498</v>
      </c>
      <c r="H163" s="13">
        <f t="shared" si="16"/>
        <v>170445.4192</v>
      </c>
      <c r="I163" s="22"/>
    </row>
    <row r="164" spans="1:9" x14ac:dyDescent="0.2">
      <c r="A164" s="1">
        <v>216040</v>
      </c>
      <c r="B164" s="5" t="s">
        <v>140</v>
      </c>
      <c r="C164" s="13">
        <f>111709.08+136172</f>
        <v>247881.08000000002</v>
      </c>
      <c r="D164" s="13">
        <v>46699.24</v>
      </c>
      <c r="E164" s="13">
        <f t="shared" si="17"/>
        <v>94265.702400000009</v>
      </c>
      <c r="F164" s="13">
        <v>0</v>
      </c>
      <c r="G164" s="15">
        <v>7818</v>
      </c>
      <c r="H164" s="13">
        <f t="shared" si="16"/>
        <v>396664.02240000002</v>
      </c>
      <c r="I164" s="22"/>
    </row>
    <row r="165" spans="1:9" x14ac:dyDescent="0.2">
      <c r="A165" s="1">
        <v>216059</v>
      </c>
      <c r="B165" s="5" t="s">
        <v>377</v>
      </c>
      <c r="C165" s="13">
        <v>70537.009999999995</v>
      </c>
      <c r="D165" s="13">
        <v>15321.36</v>
      </c>
      <c r="E165" s="13">
        <f t="shared" si="17"/>
        <v>27474.678400000001</v>
      </c>
      <c r="F165" s="13">
        <v>0</v>
      </c>
      <c r="G165" s="15">
        <v>570</v>
      </c>
      <c r="H165" s="13">
        <f t="shared" si="16"/>
        <v>113903.0484</v>
      </c>
      <c r="I165" s="22"/>
    </row>
    <row r="166" spans="1:9" x14ac:dyDescent="0.2">
      <c r="A166" s="1">
        <v>219014</v>
      </c>
      <c r="B166" s="5" t="s">
        <v>141</v>
      </c>
      <c r="C166" s="13">
        <v>148701.75</v>
      </c>
      <c r="D166" s="13">
        <v>0</v>
      </c>
      <c r="E166" s="13">
        <f t="shared" si="17"/>
        <v>47584.56</v>
      </c>
      <c r="F166" s="13">
        <v>0</v>
      </c>
      <c r="G166" s="15">
        <v>1689.96</v>
      </c>
      <c r="H166" s="13">
        <f t="shared" si="16"/>
        <v>197976.27</v>
      </c>
      <c r="I166" s="22"/>
    </row>
    <row r="167" spans="1:9" x14ac:dyDescent="0.2">
      <c r="A167" s="1">
        <v>216041</v>
      </c>
      <c r="B167" s="5" t="s">
        <v>142</v>
      </c>
      <c r="C167" s="13">
        <v>0</v>
      </c>
      <c r="D167" s="13">
        <v>0</v>
      </c>
      <c r="E167" s="13">
        <f t="shared" si="17"/>
        <v>0</v>
      </c>
      <c r="F167" s="13">
        <v>0</v>
      </c>
      <c r="G167" s="15">
        <v>25.76</v>
      </c>
      <c r="H167" s="13">
        <f t="shared" si="16"/>
        <v>25.76</v>
      </c>
      <c r="I167" s="22"/>
    </row>
    <row r="168" spans="1:9" x14ac:dyDescent="0.2">
      <c r="A168" s="1">
        <v>216042</v>
      </c>
      <c r="B168" s="5" t="s">
        <v>309</v>
      </c>
      <c r="C168" s="13">
        <v>0</v>
      </c>
      <c r="D168" s="13">
        <v>0</v>
      </c>
      <c r="E168" s="13">
        <f t="shared" si="17"/>
        <v>0</v>
      </c>
      <c r="F168" s="13">
        <v>0</v>
      </c>
      <c r="G168" s="15">
        <v>0</v>
      </c>
      <c r="H168" s="13">
        <f t="shared" si="16"/>
        <v>0</v>
      </c>
      <c r="I168" s="22"/>
    </row>
    <row r="169" spans="1:9" x14ac:dyDescent="0.2">
      <c r="A169" s="1">
        <v>216062</v>
      </c>
      <c r="B169" s="5" t="s">
        <v>376</v>
      </c>
      <c r="C169" s="13">
        <v>0</v>
      </c>
      <c r="D169" s="13">
        <v>0</v>
      </c>
      <c r="E169" s="13">
        <f t="shared" si="17"/>
        <v>0</v>
      </c>
      <c r="F169" s="13">
        <v>0</v>
      </c>
      <c r="G169" s="15">
        <v>83</v>
      </c>
      <c r="H169" s="13">
        <f t="shared" si="16"/>
        <v>83</v>
      </c>
      <c r="I169" s="22"/>
    </row>
    <row r="170" spans="1:9" x14ac:dyDescent="0.2">
      <c r="A170" s="1">
        <v>216064</v>
      </c>
      <c r="B170" s="5" t="s">
        <v>145</v>
      </c>
      <c r="C170" s="13">
        <v>0</v>
      </c>
      <c r="D170" s="13">
        <v>0</v>
      </c>
      <c r="E170" s="13">
        <f t="shared" si="17"/>
        <v>0</v>
      </c>
      <c r="F170" s="13">
        <v>0</v>
      </c>
      <c r="G170" s="15">
        <v>0.22999999999999998</v>
      </c>
      <c r="H170" s="13">
        <f t="shared" si="16"/>
        <v>0.22999999999999998</v>
      </c>
      <c r="I170" s="22"/>
    </row>
    <row r="171" spans="1:9" x14ac:dyDescent="0.2">
      <c r="A171" s="1">
        <v>216065</v>
      </c>
      <c r="B171" s="5" t="s">
        <v>146</v>
      </c>
      <c r="C171" s="13">
        <v>0</v>
      </c>
      <c r="D171" s="13">
        <v>0</v>
      </c>
      <c r="E171" s="13">
        <f t="shared" si="17"/>
        <v>0</v>
      </c>
      <c r="F171" s="13">
        <v>0</v>
      </c>
      <c r="G171" s="15">
        <v>0</v>
      </c>
      <c r="H171" s="13">
        <f t="shared" si="16"/>
        <v>0</v>
      </c>
      <c r="I171" s="22"/>
    </row>
    <row r="172" spans="1:9" x14ac:dyDescent="0.2">
      <c r="A172" s="1">
        <v>216066</v>
      </c>
      <c r="B172" s="5" t="s">
        <v>147</v>
      </c>
      <c r="C172" s="13">
        <v>0</v>
      </c>
      <c r="D172" s="13">
        <v>0</v>
      </c>
      <c r="E172" s="13">
        <f t="shared" si="17"/>
        <v>0</v>
      </c>
      <c r="F172" s="13">
        <v>0</v>
      </c>
      <c r="G172" s="15">
        <v>72.230000000000018</v>
      </c>
      <c r="H172" s="13">
        <f t="shared" si="16"/>
        <v>72.230000000000018</v>
      </c>
      <c r="I172" s="22"/>
    </row>
    <row r="173" spans="1:9" x14ac:dyDescent="0.2">
      <c r="A173" s="1">
        <v>216067</v>
      </c>
      <c r="B173" s="5" t="s">
        <v>148</v>
      </c>
      <c r="C173" s="13">
        <v>1349</v>
      </c>
      <c r="D173" s="13">
        <v>0</v>
      </c>
      <c r="E173" s="13">
        <f t="shared" si="17"/>
        <v>431.68</v>
      </c>
      <c r="F173" s="13">
        <v>0</v>
      </c>
      <c r="G173" s="15">
        <v>66.739999999999995</v>
      </c>
      <c r="H173" s="13">
        <f t="shared" si="16"/>
        <v>1847.42</v>
      </c>
      <c r="I173" s="22"/>
    </row>
    <row r="174" spans="1:9" x14ac:dyDescent="0.2">
      <c r="A174" s="1">
        <v>216068</v>
      </c>
      <c r="B174" s="5" t="s">
        <v>149</v>
      </c>
      <c r="C174" s="13">
        <v>0</v>
      </c>
      <c r="D174" s="13">
        <v>0</v>
      </c>
      <c r="E174" s="13">
        <f t="shared" si="17"/>
        <v>0</v>
      </c>
      <c r="F174" s="13">
        <v>0</v>
      </c>
      <c r="G174" s="15">
        <v>1.6099999999999994</v>
      </c>
      <c r="H174" s="13">
        <f t="shared" si="16"/>
        <v>1.6099999999999994</v>
      </c>
      <c r="I174" s="22"/>
    </row>
    <row r="175" spans="1:9" x14ac:dyDescent="0.2">
      <c r="A175" s="1">
        <v>216072</v>
      </c>
      <c r="B175" s="5" t="s">
        <v>150</v>
      </c>
      <c r="C175" s="13">
        <v>0</v>
      </c>
      <c r="D175" s="13">
        <v>0</v>
      </c>
      <c r="E175" s="13">
        <f t="shared" si="17"/>
        <v>0</v>
      </c>
      <c r="F175" s="13">
        <v>0</v>
      </c>
      <c r="G175" s="15">
        <v>0</v>
      </c>
      <c r="H175" s="13">
        <f t="shared" si="16"/>
        <v>0</v>
      </c>
      <c r="I175" s="22"/>
    </row>
    <row r="176" spans="1:9" x14ac:dyDescent="0.2">
      <c r="A176" s="1">
        <v>216079</v>
      </c>
      <c r="B176" s="5" t="s">
        <v>151</v>
      </c>
      <c r="C176" s="13">
        <v>0</v>
      </c>
      <c r="D176" s="13">
        <v>0</v>
      </c>
      <c r="E176" s="13">
        <f t="shared" si="17"/>
        <v>0</v>
      </c>
      <c r="F176" s="13">
        <v>0</v>
      </c>
      <c r="G176" s="15">
        <v>0</v>
      </c>
      <c r="H176" s="13">
        <f t="shared" si="16"/>
        <v>0</v>
      </c>
      <c r="I176" s="22"/>
    </row>
    <row r="177" spans="1:9" x14ac:dyDescent="0.2">
      <c r="A177" s="1">
        <v>216080</v>
      </c>
      <c r="B177" s="5" t="s">
        <v>152</v>
      </c>
      <c r="C177" s="13">
        <v>0</v>
      </c>
      <c r="D177" s="13">
        <v>0</v>
      </c>
      <c r="E177" s="13">
        <f t="shared" si="17"/>
        <v>0</v>
      </c>
      <c r="F177" s="13">
        <v>0</v>
      </c>
      <c r="G177" s="15">
        <v>0</v>
      </c>
      <c r="H177" s="13">
        <f t="shared" si="16"/>
        <v>0</v>
      </c>
      <c r="I177" s="22"/>
    </row>
    <row r="178" spans="1:9" x14ac:dyDescent="0.2">
      <c r="C178" s="10"/>
      <c r="D178" s="13"/>
      <c r="E178" s="13"/>
      <c r="F178" s="13"/>
      <c r="G178" s="15"/>
      <c r="H178" s="13"/>
    </row>
    <row r="179" spans="1:9" x14ac:dyDescent="0.2">
      <c r="B179" s="5" t="s">
        <v>23</v>
      </c>
      <c r="C179" s="14">
        <f t="shared" ref="C179:H179" si="18">SUM(C137:C178)</f>
        <v>9553117.5799999982</v>
      </c>
      <c r="D179" s="14">
        <f t="shared" si="18"/>
        <v>459925.3299999999</v>
      </c>
      <c r="E179" s="14">
        <f t="shared" si="18"/>
        <v>3204173.7312000003</v>
      </c>
      <c r="F179" s="14">
        <f t="shared" si="18"/>
        <v>0</v>
      </c>
      <c r="G179" s="14">
        <f t="shared" si="18"/>
        <v>287883.12999999995</v>
      </c>
      <c r="H179" s="14">
        <f t="shared" si="18"/>
        <v>13505099.771199998</v>
      </c>
    </row>
    <row r="180" spans="1:9" x14ac:dyDescent="0.2">
      <c r="C180" s="10"/>
      <c r="D180" s="13"/>
      <c r="E180" s="13"/>
      <c r="F180" s="13"/>
      <c r="G180" s="15"/>
      <c r="H180" s="13"/>
    </row>
    <row r="181" spans="1:9" x14ac:dyDescent="0.2">
      <c r="B181" s="9" t="s">
        <v>9</v>
      </c>
      <c r="C181" s="10"/>
      <c r="D181" s="13"/>
      <c r="E181" s="13"/>
      <c r="F181" s="13"/>
      <c r="G181" s="15"/>
      <c r="H181" s="13"/>
    </row>
    <row r="182" spans="1:9" x14ac:dyDescent="0.2">
      <c r="A182" s="1">
        <v>210106</v>
      </c>
      <c r="B182" s="5" t="s">
        <v>106</v>
      </c>
      <c r="C182" s="10">
        <v>420018.25</v>
      </c>
      <c r="D182" s="10">
        <v>20112.27</v>
      </c>
      <c r="E182" s="10">
        <f>SUM(C182:D182)*0.32</f>
        <v>140841.76640000002</v>
      </c>
      <c r="F182" s="13">
        <v>0</v>
      </c>
      <c r="G182" s="15">
        <v>6340.42</v>
      </c>
      <c r="H182" s="13">
        <f t="shared" ref="H182:H194" si="19">+C182+D182+E182+F182+G182</f>
        <v>587312.70640000014</v>
      </c>
    </row>
    <row r="183" spans="1:9" x14ac:dyDescent="0.2">
      <c r="A183" s="1">
        <v>210202</v>
      </c>
      <c r="B183" s="5" t="s">
        <v>153</v>
      </c>
      <c r="C183" s="10">
        <f>145809+25000</f>
        <v>170809</v>
      </c>
      <c r="D183" s="10">
        <v>80802.38</v>
      </c>
      <c r="E183" s="10">
        <f>SUM(C183:D183)*0.32</f>
        <v>80515.641600000003</v>
      </c>
      <c r="F183" s="13">
        <v>0</v>
      </c>
      <c r="G183" s="15">
        <v>2037</v>
      </c>
      <c r="H183" s="13">
        <f t="shared" si="19"/>
        <v>334164.02159999998</v>
      </c>
    </row>
    <row r="184" spans="1:9" x14ac:dyDescent="0.2">
      <c r="A184" s="1">
        <v>210215</v>
      </c>
      <c r="B184" s="5" t="s">
        <v>154</v>
      </c>
      <c r="C184" s="10">
        <f>600000-1744-7895.11</f>
        <v>590360.89</v>
      </c>
      <c r="D184" s="10">
        <v>0</v>
      </c>
      <c r="E184" s="10">
        <f t="shared" ref="E184:E194" si="20">SUM(C184:D184)*0.32</f>
        <v>188915.48480000001</v>
      </c>
      <c r="F184" s="13">
        <v>0</v>
      </c>
      <c r="G184" s="15">
        <v>7856</v>
      </c>
      <c r="H184" s="13">
        <f t="shared" si="19"/>
        <v>787132.37479999999</v>
      </c>
    </row>
    <row r="185" spans="1:9" x14ac:dyDescent="0.2">
      <c r="A185" s="1">
        <v>210520</v>
      </c>
      <c r="B185" s="5" t="s">
        <v>155</v>
      </c>
      <c r="C185" s="10">
        <v>1403433.21</v>
      </c>
      <c r="D185" s="10">
        <v>41316.160000000003</v>
      </c>
      <c r="E185" s="10">
        <f t="shared" si="20"/>
        <v>462319.79839999997</v>
      </c>
      <c r="F185" s="13">
        <v>0</v>
      </c>
      <c r="G185" s="15">
        <v>31469.64</v>
      </c>
      <c r="H185" s="13">
        <f t="shared" si="19"/>
        <v>1938538.8083999997</v>
      </c>
    </row>
    <row r="186" spans="1:9" x14ac:dyDescent="0.2">
      <c r="A186" s="1">
        <v>210522</v>
      </c>
      <c r="B186" s="5" t="s">
        <v>156</v>
      </c>
      <c r="C186" s="10">
        <v>839892.33</v>
      </c>
      <c r="D186" s="10">
        <v>37109.519999999997</v>
      </c>
      <c r="E186" s="10">
        <f t="shared" si="20"/>
        <v>280640.592</v>
      </c>
      <c r="F186" s="13">
        <v>0</v>
      </c>
      <c r="G186" s="15">
        <v>24624.1</v>
      </c>
      <c r="H186" s="13">
        <f t="shared" si="19"/>
        <v>1182266.5420000001</v>
      </c>
    </row>
    <row r="187" spans="1:9" x14ac:dyDescent="0.2">
      <c r="A187" s="1">
        <v>210529</v>
      </c>
      <c r="B187" s="5" t="s">
        <v>130</v>
      </c>
      <c r="C187" s="13">
        <v>78457</v>
      </c>
      <c r="D187" s="13">
        <v>0</v>
      </c>
      <c r="E187" s="13">
        <f>SUM(C187:D187)*0.32</f>
        <v>25106.240000000002</v>
      </c>
      <c r="F187" s="13">
        <v>0</v>
      </c>
      <c r="G187" s="15">
        <v>2643.31</v>
      </c>
      <c r="H187" s="13">
        <f t="shared" si="19"/>
        <v>106206.55</v>
      </c>
      <c r="I187" s="22"/>
    </row>
    <row r="188" spans="1:9" x14ac:dyDescent="0.2">
      <c r="A188" s="1">
        <v>212006</v>
      </c>
      <c r="B188" s="5" t="s">
        <v>157</v>
      </c>
      <c r="C188" s="10">
        <v>0</v>
      </c>
      <c r="D188" s="10">
        <v>0</v>
      </c>
      <c r="E188" s="10">
        <f t="shared" si="20"/>
        <v>0</v>
      </c>
      <c r="F188" s="13">
        <v>0</v>
      </c>
      <c r="G188" s="15">
        <v>6790</v>
      </c>
      <c r="H188" s="13">
        <f t="shared" si="19"/>
        <v>6790</v>
      </c>
    </row>
    <row r="189" spans="1:9" x14ac:dyDescent="0.2">
      <c r="A189" s="1">
        <v>212011</v>
      </c>
      <c r="B189" s="5" t="s">
        <v>158</v>
      </c>
      <c r="C189" s="10">
        <v>0</v>
      </c>
      <c r="D189" s="10">
        <v>0</v>
      </c>
      <c r="E189" s="10">
        <f t="shared" si="20"/>
        <v>0</v>
      </c>
      <c r="F189" s="13">
        <v>0</v>
      </c>
      <c r="G189" s="15">
        <v>401.71000000000004</v>
      </c>
      <c r="H189" s="13">
        <f t="shared" si="19"/>
        <v>401.71000000000004</v>
      </c>
    </row>
    <row r="190" spans="1:9" x14ac:dyDescent="0.2">
      <c r="A190" s="1">
        <v>216047</v>
      </c>
      <c r="B190" s="5" t="s">
        <v>159</v>
      </c>
      <c r="C190" s="10">
        <v>931490.5</v>
      </c>
      <c r="D190" s="10">
        <v>36349.14</v>
      </c>
      <c r="E190" s="10">
        <f t="shared" si="20"/>
        <v>309708.68479999999</v>
      </c>
      <c r="F190" s="13">
        <v>0</v>
      </c>
      <c r="G190" s="15">
        <v>39852.080000000002</v>
      </c>
      <c r="H190" s="13">
        <f t="shared" si="19"/>
        <v>1317400.4048000001</v>
      </c>
    </row>
    <row r="191" spans="1:9" x14ac:dyDescent="0.2">
      <c r="A191" s="1">
        <v>210532</v>
      </c>
      <c r="B191" s="5" t="s">
        <v>133</v>
      </c>
      <c r="C191" s="13">
        <v>380355.17</v>
      </c>
      <c r="D191" s="13">
        <v>21812.3</v>
      </c>
      <c r="E191" s="13">
        <f t="shared" si="20"/>
        <v>128693.5904</v>
      </c>
      <c r="F191" s="13">
        <v>0</v>
      </c>
      <c r="G191" s="15">
        <v>6790.1900000000005</v>
      </c>
      <c r="H191" s="13">
        <f t="shared" si="19"/>
        <v>537651.2503999999</v>
      </c>
      <c r="I191" s="22"/>
    </row>
    <row r="192" spans="1:9" x14ac:dyDescent="0.2">
      <c r="A192" s="1">
        <v>216051</v>
      </c>
      <c r="B192" s="5" t="s">
        <v>143</v>
      </c>
      <c r="C192" s="13">
        <v>0</v>
      </c>
      <c r="D192" s="13">
        <v>0</v>
      </c>
      <c r="E192" s="13">
        <f>SUM(C192:D192)*0.32</f>
        <v>0</v>
      </c>
      <c r="F192" s="13">
        <v>0</v>
      </c>
      <c r="G192" s="15">
        <v>0.01</v>
      </c>
      <c r="H192" s="13">
        <f t="shared" si="19"/>
        <v>0.01</v>
      </c>
      <c r="I192" s="22"/>
    </row>
    <row r="193" spans="1:9" x14ac:dyDescent="0.2">
      <c r="A193" s="1">
        <v>216060</v>
      </c>
      <c r="B193" s="5" t="s">
        <v>144</v>
      </c>
      <c r="C193" s="13">
        <v>123549</v>
      </c>
      <c r="D193" s="13">
        <v>0</v>
      </c>
      <c r="E193" s="13">
        <f t="shared" si="20"/>
        <v>39535.68</v>
      </c>
      <c r="F193" s="13">
        <v>0</v>
      </c>
      <c r="G193" s="15">
        <v>4125.74</v>
      </c>
      <c r="H193" s="13">
        <f t="shared" si="19"/>
        <v>167210.41999999998</v>
      </c>
      <c r="I193" s="22"/>
    </row>
    <row r="194" spans="1:9" x14ac:dyDescent="0.2">
      <c r="A194" s="1">
        <v>216094</v>
      </c>
      <c r="B194" s="5" t="s">
        <v>160</v>
      </c>
      <c r="C194" s="10">
        <v>0</v>
      </c>
      <c r="D194" s="10">
        <v>0</v>
      </c>
      <c r="E194" s="10">
        <f t="shared" si="20"/>
        <v>0</v>
      </c>
      <c r="F194" s="13">
        <v>0</v>
      </c>
      <c r="G194" s="15">
        <v>37.1</v>
      </c>
      <c r="H194" s="13">
        <f t="shared" si="19"/>
        <v>37.1</v>
      </c>
    </row>
    <row r="195" spans="1:9" x14ac:dyDescent="0.2">
      <c r="C195" s="10"/>
      <c r="D195" s="13"/>
      <c r="E195" s="13"/>
      <c r="F195" s="13"/>
      <c r="G195" s="15"/>
      <c r="H195" s="13"/>
    </row>
    <row r="196" spans="1:9" x14ac:dyDescent="0.2">
      <c r="B196" s="5" t="s">
        <v>26</v>
      </c>
      <c r="C196" s="14">
        <f t="shared" ref="C196:H196" si="21">SUM(C182:C194)</f>
        <v>4938365.3499999996</v>
      </c>
      <c r="D196" s="14">
        <f t="shared" si="21"/>
        <v>237501.76999999996</v>
      </c>
      <c r="E196" s="14">
        <f t="shared" si="21"/>
        <v>1656277.4783999999</v>
      </c>
      <c r="F196" s="14">
        <f t="shared" si="21"/>
        <v>0</v>
      </c>
      <c r="G196" s="14">
        <f t="shared" si="21"/>
        <v>132967.30000000002</v>
      </c>
      <c r="H196" s="14">
        <f t="shared" si="21"/>
        <v>6965111.8984000003</v>
      </c>
    </row>
    <row r="197" spans="1:9" x14ac:dyDescent="0.2">
      <c r="C197" s="17"/>
      <c r="D197" s="17"/>
      <c r="E197" s="17"/>
      <c r="F197" s="17"/>
      <c r="G197" s="18"/>
      <c r="H197" s="17"/>
    </row>
    <row r="198" spans="1:9" x14ac:dyDescent="0.2">
      <c r="B198" s="9" t="s">
        <v>8</v>
      </c>
      <c r="C198" s="10"/>
      <c r="D198" s="10"/>
      <c r="E198" s="10"/>
      <c r="F198" s="13"/>
      <c r="G198" s="15"/>
      <c r="H198" s="13"/>
    </row>
    <row r="199" spans="1:9" x14ac:dyDescent="0.2">
      <c r="A199" s="1">
        <v>210201</v>
      </c>
      <c r="B199" s="5" t="s">
        <v>161</v>
      </c>
      <c r="C199" s="13">
        <f>50914+141214</f>
        <v>192128</v>
      </c>
      <c r="D199" s="13">
        <f>46699.24+15000</f>
        <v>61699.24</v>
      </c>
      <c r="E199" s="13">
        <f>SUM(C199:D199)*0.32</f>
        <v>81224.716799999995</v>
      </c>
      <c r="F199" s="13">
        <v>0</v>
      </c>
      <c r="G199" s="15">
        <v>5240</v>
      </c>
      <c r="H199" s="13">
        <f t="shared" ref="H199:H214" si="22">+C199+D199+E199+F199+G199</f>
        <v>340291.95679999999</v>
      </c>
    </row>
    <row r="200" spans="1:9" x14ac:dyDescent="0.2">
      <c r="A200" s="1">
        <v>210230</v>
      </c>
      <c r="B200" s="5" t="s">
        <v>162</v>
      </c>
      <c r="C200" s="10">
        <f>333522+1313</f>
        <v>334835</v>
      </c>
      <c r="D200" s="10">
        <v>0</v>
      </c>
      <c r="E200" s="10">
        <f t="shared" ref="E200:E214" si="23">SUM(C200:D200)*0.32</f>
        <v>107147.2</v>
      </c>
      <c r="F200" s="13">
        <v>0</v>
      </c>
      <c r="G200" s="15">
        <v>22124</v>
      </c>
      <c r="H200" s="13">
        <f t="shared" si="22"/>
        <v>464106.2</v>
      </c>
    </row>
    <row r="201" spans="1:9" x14ac:dyDescent="0.2">
      <c r="A201" s="1">
        <v>210480</v>
      </c>
      <c r="B201" s="5" t="s">
        <v>378</v>
      </c>
      <c r="C201" s="13">
        <v>565967.17000000004</v>
      </c>
      <c r="D201" s="13">
        <v>87182.8</v>
      </c>
      <c r="E201" s="13">
        <f t="shared" si="23"/>
        <v>209007.99040000004</v>
      </c>
      <c r="F201" s="13">
        <v>0</v>
      </c>
      <c r="G201" s="15">
        <v>8914.74</v>
      </c>
      <c r="H201" s="13">
        <f t="shared" si="22"/>
        <v>871072.70040000009</v>
      </c>
    </row>
    <row r="202" spans="1:9" x14ac:dyDescent="0.2">
      <c r="A202" s="1">
        <v>210502</v>
      </c>
      <c r="B202" s="5" t="s">
        <v>163</v>
      </c>
      <c r="C202" s="13">
        <v>353645.33</v>
      </c>
      <c r="D202" s="13">
        <v>43915.78</v>
      </c>
      <c r="E202" s="13">
        <f t="shared" si="23"/>
        <v>127219.5552</v>
      </c>
      <c r="F202" s="13">
        <v>0</v>
      </c>
      <c r="G202" s="15">
        <v>15862.07</v>
      </c>
      <c r="H202" s="13">
        <f t="shared" si="22"/>
        <v>540642.73519999988</v>
      </c>
    </row>
    <row r="203" spans="1:9" x14ac:dyDescent="0.2">
      <c r="A203" s="1">
        <v>210503</v>
      </c>
      <c r="B203" s="5" t="s">
        <v>164</v>
      </c>
      <c r="C203" s="13">
        <v>1178975</v>
      </c>
      <c r="D203" s="13">
        <v>130621.6</v>
      </c>
      <c r="E203" s="13">
        <f t="shared" si="23"/>
        <v>419070.91200000001</v>
      </c>
      <c r="F203" s="13">
        <v>0</v>
      </c>
      <c r="G203" s="15">
        <v>85676.08</v>
      </c>
      <c r="H203" s="13">
        <f t="shared" si="22"/>
        <v>1814343.5920000002</v>
      </c>
    </row>
    <row r="204" spans="1:9" x14ac:dyDescent="0.2">
      <c r="A204" s="1">
        <v>210505</v>
      </c>
      <c r="B204" s="5" t="s">
        <v>165</v>
      </c>
      <c r="C204" s="13">
        <v>749149.19</v>
      </c>
      <c r="D204" s="13">
        <v>75038.259999999995</v>
      </c>
      <c r="E204" s="13">
        <f t="shared" si="23"/>
        <v>263739.984</v>
      </c>
      <c r="F204" s="13">
        <v>0</v>
      </c>
      <c r="G204" s="15">
        <v>44644.9</v>
      </c>
      <c r="H204" s="13">
        <f t="shared" si="22"/>
        <v>1132572.3339999998</v>
      </c>
    </row>
    <row r="205" spans="1:9" x14ac:dyDescent="0.2">
      <c r="A205" s="1">
        <v>210517</v>
      </c>
      <c r="B205" s="5" t="s">
        <v>166</v>
      </c>
      <c r="C205" s="13">
        <v>877767.5</v>
      </c>
      <c r="D205" s="13">
        <v>83012.83</v>
      </c>
      <c r="E205" s="13">
        <f t="shared" si="23"/>
        <v>307449.70559999999</v>
      </c>
      <c r="F205" s="13">
        <v>0</v>
      </c>
      <c r="G205" s="15">
        <v>16166.72</v>
      </c>
      <c r="H205" s="13">
        <f t="shared" si="22"/>
        <v>1284396.7556</v>
      </c>
    </row>
    <row r="206" spans="1:9" x14ac:dyDescent="0.2">
      <c r="A206" s="1">
        <v>210519</v>
      </c>
      <c r="B206" s="5" t="s">
        <v>167</v>
      </c>
      <c r="C206" s="13">
        <v>1359338.33</v>
      </c>
      <c r="D206" s="13">
        <v>35119.370000000003</v>
      </c>
      <c r="E206" s="13">
        <f t="shared" si="23"/>
        <v>446226.46400000009</v>
      </c>
      <c r="F206" s="13">
        <v>0</v>
      </c>
      <c r="G206" s="15">
        <v>17743.68</v>
      </c>
      <c r="H206" s="13">
        <f t="shared" si="22"/>
        <v>1858427.8440000003</v>
      </c>
    </row>
    <row r="207" spans="1:9" x14ac:dyDescent="0.2">
      <c r="A207" s="1">
        <v>210523</v>
      </c>
      <c r="B207" s="5" t="s">
        <v>168</v>
      </c>
      <c r="C207" s="13">
        <f>473205.79-1313</f>
        <v>471892.79</v>
      </c>
      <c r="D207" s="13">
        <v>43915.78</v>
      </c>
      <c r="E207" s="13">
        <f t="shared" si="23"/>
        <v>165058.74239999999</v>
      </c>
      <c r="F207" s="13">
        <v>0</v>
      </c>
      <c r="G207" s="15">
        <v>22156.51</v>
      </c>
      <c r="H207" s="13">
        <f t="shared" si="22"/>
        <v>703023.82239999995</v>
      </c>
    </row>
    <row r="208" spans="1:9" x14ac:dyDescent="0.2">
      <c r="A208" s="1">
        <v>210527</v>
      </c>
      <c r="B208" s="5" t="s">
        <v>169</v>
      </c>
      <c r="C208" s="10">
        <v>0</v>
      </c>
      <c r="D208" s="10">
        <v>0</v>
      </c>
      <c r="E208" s="10">
        <f t="shared" si="23"/>
        <v>0</v>
      </c>
      <c r="F208" s="13">
        <v>0</v>
      </c>
      <c r="G208" s="15">
        <v>0</v>
      </c>
      <c r="H208" s="13">
        <f t="shared" si="22"/>
        <v>0</v>
      </c>
    </row>
    <row r="209" spans="1:8" x14ac:dyDescent="0.2">
      <c r="A209" s="1">
        <v>214016</v>
      </c>
      <c r="B209" s="5" t="s">
        <v>170</v>
      </c>
      <c r="C209" s="13">
        <v>0</v>
      </c>
      <c r="D209" s="13">
        <v>0</v>
      </c>
      <c r="E209" s="13">
        <f t="shared" si="23"/>
        <v>0</v>
      </c>
      <c r="F209" s="13">
        <v>0</v>
      </c>
      <c r="G209" s="15">
        <v>3356</v>
      </c>
      <c r="H209" s="13">
        <f t="shared" si="22"/>
        <v>3356</v>
      </c>
    </row>
    <row r="210" spans="1:8" x14ac:dyDescent="0.2">
      <c r="A210" s="1">
        <v>216050</v>
      </c>
      <c r="B210" s="5" t="s">
        <v>171</v>
      </c>
      <c r="C210" s="13">
        <v>0</v>
      </c>
      <c r="D210" s="13">
        <v>0</v>
      </c>
      <c r="E210" s="13">
        <f t="shared" si="23"/>
        <v>0</v>
      </c>
      <c r="F210" s="13">
        <v>0</v>
      </c>
      <c r="G210" s="15">
        <v>0</v>
      </c>
      <c r="H210" s="13">
        <f t="shared" si="22"/>
        <v>0</v>
      </c>
    </row>
    <row r="211" spans="1:8" x14ac:dyDescent="0.2">
      <c r="A211" s="1">
        <v>216069</v>
      </c>
      <c r="B211" s="5" t="s">
        <v>172</v>
      </c>
      <c r="C211" s="13">
        <v>0</v>
      </c>
      <c r="D211" s="13">
        <v>0</v>
      </c>
      <c r="E211" s="13">
        <f t="shared" si="23"/>
        <v>0</v>
      </c>
      <c r="F211" s="13">
        <v>0</v>
      </c>
      <c r="G211" s="15">
        <v>677.1</v>
      </c>
      <c r="H211" s="13">
        <f t="shared" si="22"/>
        <v>677.1</v>
      </c>
    </row>
    <row r="212" spans="1:8" x14ac:dyDescent="0.2">
      <c r="A212" s="1">
        <v>216071</v>
      </c>
      <c r="B212" s="5" t="s">
        <v>173</v>
      </c>
      <c r="C212" s="13">
        <v>188102</v>
      </c>
      <c r="D212" s="13">
        <v>0</v>
      </c>
      <c r="E212" s="13">
        <f t="shared" si="23"/>
        <v>60192.639999999999</v>
      </c>
      <c r="F212" s="13">
        <v>0</v>
      </c>
      <c r="G212" s="15">
        <v>4818.76</v>
      </c>
      <c r="H212" s="13">
        <f t="shared" si="22"/>
        <v>253113.40000000002</v>
      </c>
    </row>
    <row r="213" spans="1:8" x14ac:dyDescent="0.2">
      <c r="A213" s="1">
        <v>216091</v>
      </c>
      <c r="B213" s="5" t="s">
        <v>174</v>
      </c>
      <c r="C213" s="13">
        <v>0</v>
      </c>
      <c r="D213" s="13">
        <v>0</v>
      </c>
      <c r="E213" s="13">
        <f t="shared" si="23"/>
        <v>0</v>
      </c>
      <c r="F213" s="13">
        <v>0</v>
      </c>
      <c r="G213" s="15">
        <v>30.640000000000004</v>
      </c>
      <c r="H213" s="13">
        <f t="shared" si="22"/>
        <v>30.640000000000004</v>
      </c>
    </row>
    <row r="214" spans="1:8" x14ac:dyDescent="0.2">
      <c r="A214" s="1">
        <v>216092</v>
      </c>
      <c r="B214" s="5" t="s">
        <v>175</v>
      </c>
      <c r="C214" s="13">
        <v>0</v>
      </c>
      <c r="D214" s="13">
        <v>0</v>
      </c>
      <c r="E214" s="13">
        <f t="shared" si="23"/>
        <v>0</v>
      </c>
      <c r="F214" s="13">
        <v>0</v>
      </c>
      <c r="G214" s="15">
        <v>32.409999999999997</v>
      </c>
      <c r="H214" s="13">
        <f t="shared" si="22"/>
        <v>32.409999999999997</v>
      </c>
    </row>
    <row r="215" spans="1:8" x14ac:dyDescent="0.2">
      <c r="C215" s="13"/>
      <c r="D215" s="13"/>
      <c r="E215" s="13"/>
      <c r="F215" s="13"/>
      <c r="G215" s="15"/>
      <c r="H215" s="13"/>
    </row>
    <row r="216" spans="1:8" x14ac:dyDescent="0.2">
      <c r="B216" s="5" t="s">
        <v>24</v>
      </c>
      <c r="C216" s="14">
        <f t="shared" ref="C216:H216" si="24">SUM(C199:C215)</f>
        <v>6271800.3099999996</v>
      </c>
      <c r="D216" s="14">
        <f t="shared" si="24"/>
        <v>560505.66</v>
      </c>
      <c r="E216" s="14">
        <f t="shared" si="24"/>
        <v>2186337.9104000004</v>
      </c>
      <c r="F216" s="14">
        <f t="shared" si="24"/>
        <v>0</v>
      </c>
      <c r="G216" s="14">
        <f>SUM(G199:G215)</f>
        <v>247443.61000000004</v>
      </c>
      <c r="H216" s="14">
        <f t="shared" si="24"/>
        <v>9266087.4904000014</v>
      </c>
    </row>
    <row r="217" spans="1:8" x14ac:dyDescent="0.2">
      <c r="C217" s="13"/>
      <c r="D217" s="13"/>
      <c r="E217" s="13"/>
      <c r="F217" s="15"/>
      <c r="G217" s="15"/>
      <c r="H217" s="13"/>
    </row>
    <row r="218" spans="1:8" x14ac:dyDescent="0.2">
      <c r="B218" s="5" t="s">
        <v>25</v>
      </c>
      <c r="C218" s="14">
        <f t="shared" ref="C218:H218" si="25">+C82+C92+C109+C134+C179+C216+C196</f>
        <v>33317461.229999997</v>
      </c>
      <c r="D218" s="14">
        <f t="shared" si="25"/>
        <v>2742254.31</v>
      </c>
      <c r="E218" s="14">
        <f t="shared" si="25"/>
        <v>11424625.2128</v>
      </c>
      <c r="F218" s="14">
        <f t="shared" si="25"/>
        <v>0</v>
      </c>
      <c r="G218" s="14">
        <f t="shared" si="25"/>
        <v>3661571.01</v>
      </c>
      <c r="H218" s="14">
        <f t="shared" si="25"/>
        <v>51145911.762800001</v>
      </c>
    </row>
    <row r="219" spans="1:8" x14ac:dyDescent="0.2">
      <c r="C219" s="18"/>
      <c r="D219" s="18"/>
      <c r="E219" s="18"/>
      <c r="F219" s="18"/>
      <c r="G219" s="15"/>
      <c r="H219" s="18"/>
    </row>
    <row r="220" spans="1:8" x14ac:dyDescent="0.2">
      <c r="B220" s="9" t="s">
        <v>14</v>
      </c>
      <c r="C220" s="15"/>
      <c r="D220" s="15"/>
      <c r="E220" s="15"/>
      <c r="F220" s="15"/>
      <c r="G220" s="15"/>
      <c r="H220" s="13"/>
    </row>
    <row r="221" spans="1:8" x14ac:dyDescent="0.2">
      <c r="A221" s="1">
        <v>210407</v>
      </c>
      <c r="B221" s="5" t="s">
        <v>176</v>
      </c>
      <c r="C221" s="10">
        <v>0</v>
      </c>
      <c r="D221" s="10">
        <v>94513.14</v>
      </c>
      <c r="E221" s="10">
        <f>SUM(C221:D221)*0.32</f>
        <v>30244.2048</v>
      </c>
      <c r="F221" s="13">
        <v>0</v>
      </c>
      <c r="G221" s="13">
        <v>39095</v>
      </c>
      <c r="H221" s="13">
        <f t="shared" ref="H221:H235" si="26">+C221+D221+E221+F221+G221</f>
        <v>163852.34479999999</v>
      </c>
    </row>
    <row r="222" spans="1:8" x14ac:dyDescent="0.2">
      <c r="A222" s="1">
        <v>214001</v>
      </c>
      <c r="B222" s="5" t="s">
        <v>326</v>
      </c>
      <c r="C222" s="10">
        <v>115452</v>
      </c>
      <c r="D222" s="10">
        <v>129774.74</v>
      </c>
      <c r="E222" s="10">
        <f t="shared" ref="E222:E235" si="27">SUM(C222:D222)*0.32</f>
        <v>78472.556800000006</v>
      </c>
      <c r="F222" s="13">
        <v>0</v>
      </c>
      <c r="G222" s="13">
        <v>26896</v>
      </c>
      <c r="H222" s="13">
        <f t="shared" si="26"/>
        <v>350595.29680000001</v>
      </c>
    </row>
    <row r="223" spans="1:8" x14ac:dyDescent="0.2">
      <c r="A223" s="1">
        <v>214009</v>
      </c>
      <c r="B223" s="5" t="s">
        <v>177</v>
      </c>
      <c r="C223" s="10">
        <v>0</v>
      </c>
      <c r="D223" s="10">
        <v>1000</v>
      </c>
      <c r="E223" s="10">
        <f t="shared" si="27"/>
        <v>320</v>
      </c>
      <c r="F223" s="13">
        <v>0</v>
      </c>
      <c r="G223" s="13">
        <v>5035</v>
      </c>
      <c r="H223" s="13">
        <f t="shared" si="26"/>
        <v>6355</v>
      </c>
    </row>
    <row r="224" spans="1:8" x14ac:dyDescent="0.2">
      <c r="A224" s="1">
        <v>215024</v>
      </c>
      <c r="B224" s="5" t="s">
        <v>14</v>
      </c>
      <c r="C224" s="10">
        <v>200334</v>
      </c>
      <c r="D224" s="10">
        <v>214922.76</v>
      </c>
      <c r="E224" s="10">
        <f t="shared" si="27"/>
        <v>132882.16320000001</v>
      </c>
      <c r="F224" s="13">
        <v>0</v>
      </c>
      <c r="G224" s="13">
        <v>45165</v>
      </c>
      <c r="H224" s="13">
        <f t="shared" si="26"/>
        <v>593303.92320000008</v>
      </c>
    </row>
    <row r="225" spans="1:8" x14ac:dyDescent="0.2">
      <c r="A225" s="1">
        <v>215040</v>
      </c>
      <c r="B225" s="5" t="s">
        <v>179</v>
      </c>
      <c r="C225" s="13">
        <v>196795</v>
      </c>
      <c r="D225" s="13">
        <v>20614.099999999999</v>
      </c>
      <c r="E225" s="13">
        <f t="shared" si="27"/>
        <v>69570.911999999997</v>
      </c>
      <c r="F225" s="13">
        <v>0</v>
      </c>
      <c r="G225" s="13">
        <v>34378</v>
      </c>
      <c r="H225" s="13">
        <f t="shared" si="26"/>
        <v>321358.01199999999</v>
      </c>
    </row>
    <row r="226" spans="1:8" x14ac:dyDescent="0.2">
      <c r="A226" s="1">
        <v>215041</v>
      </c>
      <c r="B226" s="5" t="s">
        <v>180</v>
      </c>
      <c r="C226" s="13">
        <v>0</v>
      </c>
      <c r="D226" s="13">
        <v>0</v>
      </c>
      <c r="E226" s="13">
        <f t="shared" si="27"/>
        <v>0</v>
      </c>
      <c r="F226" s="13">
        <v>0</v>
      </c>
      <c r="G226" s="13">
        <v>15000</v>
      </c>
      <c r="H226" s="13">
        <f t="shared" si="26"/>
        <v>15000</v>
      </c>
    </row>
    <row r="227" spans="1:8" x14ac:dyDescent="0.2">
      <c r="A227" s="1">
        <v>215042</v>
      </c>
      <c r="B227" s="5" t="s">
        <v>181</v>
      </c>
      <c r="C227" s="13">
        <v>0</v>
      </c>
      <c r="D227" s="13">
        <v>0</v>
      </c>
      <c r="E227" s="13">
        <f t="shared" si="27"/>
        <v>0</v>
      </c>
      <c r="F227" s="13">
        <v>0</v>
      </c>
      <c r="G227" s="13">
        <v>106684</v>
      </c>
      <c r="H227" s="13">
        <f t="shared" si="26"/>
        <v>106684</v>
      </c>
    </row>
    <row r="228" spans="1:8" x14ac:dyDescent="0.2">
      <c r="A228" s="1">
        <v>215050</v>
      </c>
      <c r="B228" s="5" t="s">
        <v>182</v>
      </c>
      <c r="C228" s="13">
        <v>332675</v>
      </c>
      <c r="D228" s="13">
        <v>122022.38</v>
      </c>
      <c r="E228" s="13">
        <f t="shared" si="27"/>
        <v>145503.16159999999</v>
      </c>
      <c r="F228" s="13">
        <v>0</v>
      </c>
      <c r="G228" s="13">
        <v>67729</v>
      </c>
      <c r="H228" s="13">
        <f t="shared" si="26"/>
        <v>667929.5416</v>
      </c>
    </row>
    <row r="229" spans="1:8" x14ac:dyDescent="0.2">
      <c r="A229" s="1">
        <v>215054</v>
      </c>
      <c r="B229" s="5" t="s">
        <v>183</v>
      </c>
      <c r="C229" s="13">
        <v>0</v>
      </c>
      <c r="D229" s="13">
        <v>0</v>
      </c>
      <c r="E229" s="13">
        <f t="shared" si="27"/>
        <v>0</v>
      </c>
      <c r="F229" s="13">
        <v>0</v>
      </c>
      <c r="G229" s="13">
        <v>125550</v>
      </c>
      <c r="H229" s="13">
        <f t="shared" si="26"/>
        <v>125550</v>
      </c>
    </row>
    <row r="230" spans="1:8" x14ac:dyDescent="0.2">
      <c r="A230" s="1">
        <v>215057</v>
      </c>
      <c r="B230" s="5" t="s">
        <v>184</v>
      </c>
      <c r="C230" s="13">
        <v>0</v>
      </c>
      <c r="D230" s="13">
        <v>0</v>
      </c>
      <c r="E230" s="13">
        <f t="shared" si="27"/>
        <v>0</v>
      </c>
      <c r="F230" s="13">
        <v>0</v>
      </c>
      <c r="G230" s="13">
        <v>4016</v>
      </c>
      <c r="H230" s="13">
        <f t="shared" si="26"/>
        <v>4016</v>
      </c>
    </row>
    <row r="231" spans="1:8" x14ac:dyDescent="0.2">
      <c r="A231" s="1">
        <v>215064</v>
      </c>
      <c r="B231" s="5" t="s">
        <v>329</v>
      </c>
      <c r="C231" s="13">
        <v>19183</v>
      </c>
      <c r="D231" s="13">
        <v>0</v>
      </c>
      <c r="E231" s="13">
        <f t="shared" si="27"/>
        <v>6138.56</v>
      </c>
      <c r="F231" s="13">
        <v>0</v>
      </c>
      <c r="G231" s="13">
        <v>11349</v>
      </c>
      <c r="H231" s="13">
        <f t="shared" si="26"/>
        <v>36670.559999999998</v>
      </c>
    </row>
    <row r="232" spans="1:8" x14ac:dyDescent="0.2">
      <c r="A232" s="1">
        <v>215065</v>
      </c>
      <c r="B232" s="5" t="s">
        <v>185</v>
      </c>
      <c r="C232" s="13">
        <v>0</v>
      </c>
      <c r="D232" s="13">
        <v>0</v>
      </c>
      <c r="E232" s="13">
        <f t="shared" si="27"/>
        <v>0</v>
      </c>
      <c r="F232" s="13">
        <v>0</v>
      </c>
      <c r="G232" s="13">
        <v>41000</v>
      </c>
      <c r="H232" s="13">
        <f t="shared" si="26"/>
        <v>41000</v>
      </c>
    </row>
    <row r="233" spans="1:8" x14ac:dyDescent="0.2">
      <c r="A233" s="1">
        <v>215072</v>
      </c>
      <c r="B233" s="5" t="s">
        <v>186</v>
      </c>
      <c r="C233" s="13">
        <v>41639</v>
      </c>
      <c r="D233" s="13">
        <v>0</v>
      </c>
      <c r="E233" s="13">
        <f t="shared" si="27"/>
        <v>13324.48</v>
      </c>
      <c r="F233" s="13">
        <v>0</v>
      </c>
      <c r="G233" s="13">
        <v>79295</v>
      </c>
      <c r="H233" s="13">
        <f t="shared" si="26"/>
        <v>134258.47999999998</v>
      </c>
    </row>
    <row r="234" spans="1:8" x14ac:dyDescent="0.2">
      <c r="A234" s="1">
        <v>215088</v>
      </c>
      <c r="B234" s="5" t="s">
        <v>380</v>
      </c>
      <c r="C234" s="13">
        <v>0</v>
      </c>
      <c r="D234" s="13">
        <v>0</v>
      </c>
      <c r="E234" s="13">
        <f t="shared" si="27"/>
        <v>0</v>
      </c>
      <c r="F234" s="13">
        <v>0</v>
      </c>
      <c r="G234" s="13">
        <v>3300</v>
      </c>
      <c r="H234" s="13">
        <f t="shared" si="26"/>
        <v>3300</v>
      </c>
    </row>
    <row r="235" spans="1:8" x14ac:dyDescent="0.2">
      <c r="A235" s="1">
        <v>216005</v>
      </c>
      <c r="B235" s="5" t="s">
        <v>351</v>
      </c>
      <c r="C235" s="10">
        <v>105733</v>
      </c>
      <c r="D235" s="10">
        <v>46094.18</v>
      </c>
      <c r="E235" s="10">
        <f t="shared" si="27"/>
        <v>48584.6976</v>
      </c>
      <c r="F235" s="13">
        <v>0</v>
      </c>
      <c r="G235" s="13">
        <v>45404</v>
      </c>
      <c r="H235" s="13">
        <f t="shared" si="26"/>
        <v>245815.87760000001</v>
      </c>
    </row>
    <row r="236" spans="1:8" x14ac:dyDescent="0.2">
      <c r="C236" s="10"/>
      <c r="D236" s="10"/>
      <c r="E236" s="10" t="s">
        <v>0</v>
      </c>
      <c r="F236" s="13"/>
      <c r="G236" s="13"/>
      <c r="H236" s="13"/>
    </row>
    <row r="237" spans="1:8" x14ac:dyDescent="0.2">
      <c r="B237" s="5" t="s">
        <v>15</v>
      </c>
      <c r="C237" s="19">
        <f t="shared" ref="C237:H237" si="28">SUM(C221:C236)</f>
        <v>1011811</v>
      </c>
      <c r="D237" s="19">
        <f t="shared" si="28"/>
        <v>628941.30000000005</v>
      </c>
      <c r="E237" s="19">
        <f t="shared" si="28"/>
        <v>525040.73599999992</v>
      </c>
      <c r="F237" s="19">
        <f t="shared" si="28"/>
        <v>0</v>
      </c>
      <c r="G237" s="19">
        <f t="shared" si="28"/>
        <v>649896</v>
      </c>
      <c r="H237" s="19">
        <f t="shared" si="28"/>
        <v>2815689.0360000003</v>
      </c>
    </row>
    <row r="238" spans="1:8" x14ac:dyDescent="0.2">
      <c r="C238" s="25"/>
      <c r="D238" s="25"/>
      <c r="E238" s="25"/>
      <c r="F238" s="13"/>
      <c r="G238" s="13"/>
      <c r="H238" s="13"/>
    </row>
    <row r="239" spans="1:8" x14ac:dyDescent="0.2">
      <c r="B239" s="9" t="s">
        <v>19</v>
      </c>
      <c r="C239" s="13"/>
      <c r="D239" s="13"/>
      <c r="E239" s="13"/>
      <c r="F239" s="13"/>
      <c r="G239" s="13"/>
      <c r="H239" s="13"/>
    </row>
    <row r="240" spans="1:8" x14ac:dyDescent="0.2">
      <c r="A240" s="1">
        <v>210311</v>
      </c>
      <c r="B240" s="5" t="s">
        <v>187</v>
      </c>
      <c r="C240" s="13">
        <v>0</v>
      </c>
      <c r="D240" s="13">
        <v>0</v>
      </c>
      <c r="E240" s="13">
        <f>SUM(C240:D240)*0.32</f>
        <v>0</v>
      </c>
      <c r="F240" s="13">
        <v>0</v>
      </c>
      <c r="G240" s="13">
        <v>0</v>
      </c>
      <c r="H240" s="13">
        <f t="shared" ref="H240:H257" si="29">+C240+D240+E240+F240+G240</f>
        <v>0</v>
      </c>
    </row>
    <row r="241" spans="1:8" x14ac:dyDescent="0.2">
      <c r="A241" s="1">
        <v>211005</v>
      </c>
      <c r="B241" s="5" t="s">
        <v>188</v>
      </c>
      <c r="C241" s="13">
        <v>62418.75</v>
      </c>
      <c r="D241" s="13">
        <v>697964.19</v>
      </c>
      <c r="E241" s="13">
        <f t="shared" ref="E241:E257" si="30">SUM(C241:D241)*0.32</f>
        <v>243322.54079999999</v>
      </c>
      <c r="F241" s="13">
        <v>0</v>
      </c>
      <c r="G241" s="13">
        <v>1478</v>
      </c>
      <c r="H241" s="13">
        <f t="shared" si="29"/>
        <v>1005183.4807999999</v>
      </c>
    </row>
    <row r="242" spans="1:8" x14ac:dyDescent="0.2">
      <c r="A242" s="1">
        <v>211006</v>
      </c>
      <c r="B242" s="5" t="s">
        <v>189</v>
      </c>
      <c r="C242" s="13">
        <f>62418.75+96199+80095</f>
        <v>238712.75</v>
      </c>
      <c r="D242" s="13">
        <v>1563806.24</v>
      </c>
      <c r="E242" s="13">
        <f t="shared" si="30"/>
        <v>576806.07680000004</v>
      </c>
      <c r="F242" s="13">
        <v>0</v>
      </c>
      <c r="G242" s="13">
        <v>47261</v>
      </c>
      <c r="H242" s="13">
        <f t="shared" si="29"/>
        <v>2426586.0668000001</v>
      </c>
    </row>
    <row r="243" spans="1:8" x14ac:dyDescent="0.2">
      <c r="A243" s="1">
        <v>211007</v>
      </c>
      <c r="B243" s="5" t="s">
        <v>313</v>
      </c>
      <c r="C243" s="13">
        <v>0</v>
      </c>
      <c r="D243" s="13">
        <v>149006.74</v>
      </c>
      <c r="E243" s="13">
        <f t="shared" si="30"/>
        <v>47682.156799999997</v>
      </c>
      <c r="F243" s="13">
        <v>0</v>
      </c>
      <c r="G243" s="13">
        <v>9300</v>
      </c>
      <c r="H243" s="13">
        <f t="shared" si="29"/>
        <v>205988.89679999999</v>
      </c>
    </row>
    <row r="244" spans="1:8" x14ac:dyDescent="0.2">
      <c r="A244" s="1">
        <v>211008</v>
      </c>
      <c r="B244" s="5" t="s">
        <v>190</v>
      </c>
      <c r="C244" s="10">
        <v>0</v>
      </c>
      <c r="D244" s="10">
        <v>0</v>
      </c>
      <c r="E244" s="10">
        <f t="shared" si="30"/>
        <v>0</v>
      </c>
      <c r="F244" s="13">
        <v>0</v>
      </c>
      <c r="G244" s="13">
        <v>0</v>
      </c>
      <c r="H244" s="13">
        <f t="shared" si="29"/>
        <v>0</v>
      </c>
    </row>
    <row r="245" spans="1:8" x14ac:dyDescent="0.2">
      <c r="A245" s="1">
        <v>211010</v>
      </c>
      <c r="B245" s="5" t="s">
        <v>191</v>
      </c>
      <c r="C245" s="10">
        <v>0</v>
      </c>
      <c r="D245" s="10">
        <v>0</v>
      </c>
      <c r="E245" s="10">
        <f t="shared" si="30"/>
        <v>0</v>
      </c>
      <c r="F245" s="13">
        <v>0</v>
      </c>
      <c r="G245" s="13">
        <v>0</v>
      </c>
      <c r="H245" s="13">
        <f t="shared" si="29"/>
        <v>0</v>
      </c>
    </row>
    <row r="246" spans="1:8" x14ac:dyDescent="0.2">
      <c r="A246" s="1">
        <v>211011</v>
      </c>
      <c r="B246" s="5" t="s">
        <v>366</v>
      </c>
      <c r="C246" s="10">
        <v>0</v>
      </c>
      <c r="D246" s="10">
        <f>2120+1060</f>
        <v>3180</v>
      </c>
      <c r="E246" s="10">
        <f t="shared" si="30"/>
        <v>1017.6</v>
      </c>
      <c r="F246" s="13">
        <v>0</v>
      </c>
      <c r="G246" s="13">
        <v>0</v>
      </c>
      <c r="H246" s="13">
        <f t="shared" si="29"/>
        <v>4197.6000000000004</v>
      </c>
    </row>
    <row r="247" spans="1:8" x14ac:dyDescent="0.2">
      <c r="A247" s="1">
        <v>211014</v>
      </c>
      <c r="B247" s="5" t="s">
        <v>192</v>
      </c>
      <c r="C247" s="10">
        <v>0</v>
      </c>
      <c r="D247" s="10">
        <v>0</v>
      </c>
      <c r="E247" s="10">
        <f t="shared" si="30"/>
        <v>0</v>
      </c>
      <c r="F247" s="13">
        <v>0</v>
      </c>
      <c r="G247" s="13">
        <v>0</v>
      </c>
      <c r="H247" s="13">
        <f t="shared" si="29"/>
        <v>0</v>
      </c>
    </row>
    <row r="248" spans="1:8" x14ac:dyDescent="0.2">
      <c r="A248" s="1">
        <v>211015</v>
      </c>
      <c r="B248" s="5" t="s">
        <v>193</v>
      </c>
      <c r="C248" s="10">
        <v>0</v>
      </c>
      <c r="D248" s="10">
        <v>0</v>
      </c>
      <c r="E248" s="10">
        <f t="shared" si="30"/>
        <v>0</v>
      </c>
      <c r="F248" s="13">
        <v>0</v>
      </c>
      <c r="G248" s="13">
        <v>23250</v>
      </c>
      <c r="H248" s="13">
        <f t="shared" si="29"/>
        <v>23250</v>
      </c>
    </row>
    <row r="249" spans="1:8" x14ac:dyDescent="0.2">
      <c r="A249" s="1">
        <v>211016</v>
      </c>
      <c r="B249" s="5" t="s">
        <v>320</v>
      </c>
      <c r="C249" s="10">
        <v>0</v>
      </c>
      <c r="D249" s="10">
        <v>0</v>
      </c>
      <c r="E249" s="10">
        <f t="shared" si="30"/>
        <v>0</v>
      </c>
      <c r="F249" s="13">
        <v>0</v>
      </c>
      <c r="G249" s="13">
        <v>23000</v>
      </c>
      <c r="H249" s="13">
        <f t="shared" si="29"/>
        <v>23000</v>
      </c>
    </row>
    <row r="250" spans="1:8" x14ac:dyDescent="0.2">
      <c r="A250" s="1">
        <v>211017</v>
      </c>
      <c r="B250" s="5" t="s">
        <v>348</v>
      </c>
      <c r="C250" s="10">
        <v>0</v>
      </c>
      <c r="D250" s="10">
        <v>0</v>
      </c>
      <c r="E250" s="10">
        <f t="shared" si="30"/>
        <v>0</v>
      </c>
      <c r="F250" s="13">
        <v>0</v>
      </c>
      <c r="G250" s="13">
        <v>5000</v>
      </c>
      <c r="H250" s="13">
        <f t="shared" si="29"/>
        <v>5000</v>
      </c>
    </row>
    <row r="251" spans="1:8" x14ac:dyDescent="0.2">
      <c r="A251" s="1">
        <v>211021</v>
      </c>
      <c r="B251" s="5" t="s">
        <v>194</v>
      </c>
      <c r="C251" s="10">
        <v>0</v>
      </c>
      <c r="D251" s="10">
        <v>0</v>
      </c>
      <c r="E251" s="10">
        <f t="shared" si="30"/>
        <v>0</v>
      </c>
      <c r="F251" s="13">
        <v>0</v>
      </c>
      <c r="G251" s="13">
        <v>40000</v>
      </c>
      <c r="H251" s="13">
        <f t="shared" si="29"/>
        <v>40000</v>
      </c>
    </row>
    <row r="252" spans="1:8" x14ac:dyDescent="0.2">
      <c r="A252" s="1">
        <v>211030</v>
      </c>
      <c r="B252" s="5" t="s">
        <v>357</v>
      </c>
      <c r="C252" s="10">
        <v>0</v>
      </c>
      <c r="D252" s="10">
        <v>0</v>
      </c>
      <c r="E252" s="10">
        <f t="shared" si="30"/>
        <v>0</v>
      </c>
      <c r="F252" s="13">
        <v>0</v>
      </c>
      <c r="G252" s="13">
        <v>246837</v>
      </c>
      <c r="H252" s="13">
        <f t="shared" si="29"/>
        <v>246837</v>
      </c>
    </row>
    <row r="253" spans="1:8" x14ac:dyDescent="0.2">
      <c r="A253" s="1">
        <v>211035</v>
      </c>
      <c r="B253" s="5" t="s">
        <v>359</v>
      </c>
      <c r="C253" s="10">
        <v>0</v>
      </c>
      <c r="D253" s="10">
        <v>0</v>
      </c>
      <c r="E253" s="10">
        <f t="shared" si="30"/>
        <v>0</v>
      </c>
      <c r="F253" s="13">
        <v>0</v>
      </c>
      <c r="G253" s="13">
        <v>42934</v>
      </c>
      <c r="H253" s="13">
        <f t="shared" si="29"/>
        <v>42934</v>
      </c>
    </row>
    <row r="254" spans="1:8" x14ac:dyDescent="0.2">
      <c r="A254" s="1">
        <v>212002</v>
      </c>
      <c r="B254" s="5" t="s">
        <v>195</v>
      </c>
      <c r="C254" s="10">
        <v>0</v>
      </c>
      <c r="D254" s="10">
        <v>0</v>
      </c>
      <c r="E254" s="10">
        <f t="shared" si="30"/>
        <v>0</v>
      </c>
      <c r="F254" s="13">
        <v>0</v>
      </c>
      <c r="G254" s="13">
        <v>0</v>
      </c>
      <c r="H254" s="13">
        <f t="shared" si="29"/>
        <v>0</v>
      </c>
    </row>
    <row r="255" spans="1:8" x14ac:dyDescent="0.2">
      <c r="A255" s="1">
        <v>215010</v>
      </c>
      <c r="B255" s="5" t="s">
        <v>196</v>
      </c>
      <c r="C255" s="10">
        <v>0</v>
      </c>
      <c r="D255" s="10">
        <v>0</v>
      </c>
      <c r="E255" s="10">
        <f t="shared" si="30"/>
        <v>0</v>
      </c>
      <c r="F255" s="13">
        <v>0</v>
      </c>
      <c r="G255" s="13">
        <v>89627</v>
      </c>
      <c r="H255" s="13">
        <f t="shared" si="29"/>
        <v>89627</v>
      </c>
    </row>
    <row r="256" spans="1:8" x14ac:dyDescent="0.2">
      <c r="A256" s="1">
        <v>216027</v>
      </c>
      <c r="B256" s="5" t="s">
        <v>197</v>
      </c>
      <c r="C256" s="10">
        <v>0</v>
      </c>
      <c r="D256" s="10">
        <v>0</v>
      </c>
      <c r="E256" s="10">
        <f t="shared" si="30"/>
        <v>0</v>
      </c>
      <c r="F256" s="13">
        <v>0</v>
      </c>
      <c r="G256" s="13">
        <v>0</v>
      </c>
      <c r="H256" s="13">
        <f t="shared" si="29"/>
        <v>0</v>
      </c>
    </row>
    <row r="257" spans="1:8" x14ac:dyDescent="0.2">
      <c r="A257" s="1">
        <v>217014</v>
      </c>
      <c r="B257" s="5" t="s">
        <v>338</v>
      </c>
      <c r="C257" s="10">
        <v>0</v>
      </c>
      <c r="D257" s="10">
        <v>0</v>
      </c>
      <c r="E257" s="10">
        <f t="shared" si="30"/>
        <v>0</v>
      </c>
      <c r="F257" s="13">
        <v>0</v>
      </c>
      <c r="G257" s="13">
        <v>146101</v>
      </c>
      <c r="H257" s="13">
        <f t="shared" si="29"/>
        <v>146101</v>
      </c>
    </row>
    <row r="258" spans="1:8" x14ac:dyDescent="0.2">
      <c r="C258" s="10"/>
      <c r="D258" s="10"/>
      <c r="E258" s="10"/>
      <c r="F258" s="13"/>
      <c r="G258" s="13"/>
      <c r="H258" s="13"/>
    </row>
    <row r="259" spans="1:8" x14ac:dyDescent="0.2">
      <c r="B259" s="5" t="s">
        <v>20</v>
      </c>
      <c r="C259" s="14">
        <f t="shared" ref="C259:H259" si="31">SUM(C240:C257)</f>
        <v>301131.5</v>
      </c>
      <c r="D259" s="14">
        <f t="shared" si="31"/>
        <v>2413957.17</v>
      </c>
      <c r="E259" s="14">
        <f t="shared" si="31"/>
        <v>868828.37439999997</v>
      </c>
      <c r="F259" s="14">
        <f t="shared" si="31"/>
        <v>0</v>
      </c>
      <c r="G259" s="14">
        <f t="shared" si="31"/>
        <v>674788</v>
      </c>
      <c r="H259" s="14">
        <f t="shared" si="31"/>
        <v>4258705.0444000009</v>
      </c>
    </row>
    <row r="260" spans="1:8" x14ac:dyDescent="0.2">
      <c r="C260" s="17"/>
      <c r="D260" s="17"/>
      <c r="E260" s="17"/>
      <c r="F260" s="17"/>
      <c r="G260" s="17"/>
      <c r="H260" s="17"/>
    </row>
    <row r="261" spans="1:8" x14ac:dyDescent="0.2">
      <c r="B261" s="9" t="s">
        <v>31</v>
      </c>
      <c r="C261" s="10"/>
      <c r="D261" s="13"/>
      <c r="E261" s="13"/>
      <c r="F261" s="13"/>
      <c r="G261" s="13"/>
      <c r="H261" s="13"/>
    </row>
    <row r="262" spans="1:8" x14ac:dyDescent="0.2">
      <c r="A262" s="1">
        <v>210322</v>
      </c>
      <c r="B262" s="5" t="s">
        <v>198</v>
      </c>
      <c r="C262" s="13">
        <v>85920</v>
      </c>
      <c r="D262" s="13">
        <v>0</v>
      </c>
      <c r="E262" s="13">
        <f>SUM(C262:D262)*0.32</f>
        <v>27494.400000000001</v>
      </c>
      <c r="F262" s="13">
        <v>0</v>
      </c>
      <c r="G262" s="13">
        <v>1206</v>
      </c>
      <c r="H262" s="13">
        <f t="shared" ref="H262:H290" si="32">+C262+D262+E262+F262+G262</f>
        <v>114620.4</v>
      </c>
    </row>
    <row r="263" spans="1:8" x14ac:dyDescent="0.2">
      <c r="A263" s="1">
        <v>210605</v>
      </c>
      <c r="B263" s="5" t="s">
        <v>199</v>
      </c>
      <c r="C263" s="13">
        <v>4775</v>
      </c>
      <c r="D263" s="13">
        <v>0</v>
      </c>
      <c r="E263" s="13">
        <f t="shared" ref="E263:E290" si="33">SUM(C263:D263)*0.32</f>
        <v>1528</v>
      </c>
      <c r="F263" s="13">
        <v>0</v>
      </c>
      <c r="G263" s="13">
        <v>0</v>
      </c>
      <c r="H263" s="13">
        <f t="shared" si="32"/>
        <v>6303</v>
      </c>
    </row>
    <row r="264" spans="1:8" x14ac:dyDescent="0.2">
      <c r="A264" s="1">
        <v>211002</v>
      </c>
      <c r="B264" s="5" t="s">
        <v>331</v>
      </c>
      <c r="C264" s="10">
        <v>231771.75</v>
      </c>
      <c r="D264" s="10">
        <v>68067.88</v>
      </c>
      <c r="E264" s="10">
        <f t="shared" si="33"/>
        <v>95948.681599999996</v>
      </c>
      <c r="F264" s="13">
        <v>0</v>
      </c>
      <c r="G264" s="13">
        <v>23940</v>
      </c>
      <c r="H264" s="13">
        <f t="shared" si="32"/>
        <v>419728.31160000002</v>
      </c>
    </row>
    <row r="265" spans="1:8" x14ac:dyDescent="0.2">
      <c r="A265" s="1">
        <v>213001</v>
      </c>
      <c r="B265" s="5" t="s">
        <v>200</v>
      </c>
      <c r="C265" s="10">
        <v>387832</v>
      </c>
      <c r="D265" s="10">
        <v>223772.63</v>
      </c>
      <c r="E265" s="10">
        <f t="shared" si="33"/>
        <v>195713.4816</v>
      </c>
      <c r="F265" s="13">
        <v>0</v>
      </c>
      <c r="G265" s="13">
        <v>288434</v>
      </c>
      <c r="H265" s="13">
        <f t="shared" si="32"/>
        <v>1095752.1115999999</v>
      </c>
    </row>
    <row r="266" spans="1:8" x14ac:dyDescent="0.2">
      <c r="A266" s="1">
        <v>213002</v>
      </c>
      <c r="B266" s="5" t="s">
        <v>201</v>
      </c>
      <c r="C266" s="13">
        <v>0</v>
      </c>
      <c r="D266" s="13">
        <v>0</v>
      </c>
      <c r="E266" s="13">
        <f t="shared" si="33"/>
        <v>0</v>
      </c>
      <c r="F266" s="13">
        <v>0</v>
      </c>
      <c r="G266" s="13">
        <v>6000</v>
      </c>
      <c r="H266" s="13">
        <f t="shared" si="32"/>
        <v>6000</v>
      </c>
    </row>
    <row r="267" spans="1:8" x14ac:dyDescent="0.2">
      <c r="A267" s="1">
        <v>213003</v>
      </c>
      <c r="B267" s="5" t="s">
        <v>202</v>
      </c>
      <c r="C267" s="10">
        <v>214751.5</v>
      </c>
      <c r="D267" s="10">
        <v>113327.25</v>
      </c>
      <c r="E267" s="10">
        <f t="shared" si="33"/>
        <v>104985.2</v>
      </c>
      <c r="F267" s="13">
        <v>0</v>
      </c>
      <c r="G267" s="13">
        <v>51487</v>
      </c>
      <c r="H267" s="13">
        <f t="shared" si="32"/>
        <v>484550.95</v>
      </c>
    </row>
    <row r="268" spans="1:8" x14ac:dyDescent="0.2">
      <c r="A268" s="1">
        <v>213004</v>
      </c>
      <c r="B268" s="5" t="s">
        <v>203</v>
      </c>
      <c r="C268" s="10">
        <v>235052.9</v>
      </c>
      <c r="D268" s="10">
        <v>119509.16</v>
      </c>
      <c r="E268" s="10">
        <f t="shared" si="33"/>
        <v>113459.85920000001</v>
      </c>
      <c r="F268" s="13">
        <v>0</v>
      </c>
      <c r="G268" s="13">
        <v>65671</v>
      </c>
      <c r="H268" s="13">
        <f t="shared" si="32"/>
        <v>533692.9192</v>
      </c>
    </row>
    <row r="269" spans="1:8" x14ac:dyDescent="0.2">
      <c r="A269" s="1">
        <v>213005</v>
      </c>
      <c r="B269" s="5" t="s">
        <v>204</v>
      </c>
      <c r="C269" s="10">
        <v>294561.5</v>
      </c>
      <c r="D269" s="10">
        <v>93398.48</v>
      </c>
      <c r="E269" s="10">
        <f t="shared" si="33"/>
        <v>124147.1936</v>
      </c>
      <c r="F269" s="13">
        <v>0</v>
      </c>
      <c r="G269" s="13">
        <v>28198</v>
      </c>
      <c r="H269" s="13">
        <f t="shared" si="32"/>
        <v>540305.17359999998</v>
      </c>
    </row>
    <row r="270" spans="1:8" x14ac:dyDescent="0.2">
      <c r="A270" s="1">
        <v>213008</v>
      </c>
      <c r="B270" s="5" t="s">
        <v>205</v>
      </c>
      <c r="C270" s="10">
        <v>224482</v>
      </c>
      <c r="D270" s="10">
        <v>167679.10999999999</v>
      </c>
      <c r="E270" s="10">
        <f t="shared" si="33"/>
        <v>125491.5552</v>
      </c>
      <c r="F270" s="13">
        <v>0</v>
      </c>
      <c r="G270" s="13">
        <v>5430</v>
      </c>
      <c r="H270" s="13">
        <f t="shared" si="32"/>
        <v>523082.66519999999</v>
      </c>
    </row>
    <row r="271" spans="1:8" x14ac:dyDescent="0.2">
      <c r="A271" s="1">
        <v>213009</v>
      </c>
      <c r="B271" s="5" t="s">
        <v>206</v>
      </c>
      <c r="C271" s="13">
        <v>0</v>
      </c>
      <c r="D271" s="13">
        <v>0</v>
      </c>
      <c r="E271" s="13">
        <f t="shared" si="33"/>
        <v>0</v>
      </c>
      <c r="F271" s="13">
        <v>0</v>
      </c>
      <c r="G271" s="13">
        <v>0</v>
      </c>
      <c r="H271" s="13">
        <f t="shared" si="32"/>
        <v>0</v>
      </c>
    </row>
    <row r="272" spans="1:8" x14ac:dyDescent="0.2">
      <c r="A272" s="1">
        <v>213010</v>
      </c>
      <c r="B272" s="5" t="s">
        <v>207</v>
      </c>
      <c r="C272" s="13">
        <v>0</v>
      </c>
      <c r="D272" s="13">
        <v>0</v>
      </c>
      <c r="E272" s="13">
        <f t="shared" si="33"/>
        <v>0</v>
      </c>
      <c r="F272" s="13">
        <v>0</v>
      </c>
      <c r="G272" s="13">
        <v>3179</v>
      </c>
      <c r="H272" s="13">
        <f t="shared" si="32"/>
        <v>3179</v>
      </c>
    </row>
    <row r="273" spans="1:8" x14ac:dyDescent="0.2">
      <c r="A273" s="1">
        <v>213011</v>
      </c>
      <c r="B273" s="5" t="s">
        <v>208</v>
      </c>
      <c r="C273" s="13">
        <v>0</v>
      </c>
      <c r="D273" s="13">
        <v>0</v>
      </c>
      <c r="E273" s="13">
        <f t="shared" si="33"/>
        <v>0</v>
      </c>
      <c r="F273" s="13">
        <v>0</v>
      </c>
      <c r="G273" s="13">
        <v>25000</v>
      </c>
      <c r="H273" s="13">
        <f t="shared" si="32"/>
        <v>25000</v>
      </c>
    </row>
    <row r="274" spans="1:8" x14ac:dyDescent="0.2">
      <c r="A274" s="1">
        <v>213012</v>
      </c>
      <c r="B274" s="5" t="s">
        <v>325</v>
      </c>
      <c r="C274" s="13">
        <v>0</v>
      </c>
      <c r="D274" s="13">
        <v>0</v>
      </c>
      <c r="E274" s="13">
        <f t="shared" si="33"/>
        <v>0</v>
      </c>
      <c r="F274" s="13">
        <v>0</v>
      </c>
      <c r="G274" s="13">
        <v>34750</v>
      </c>
      <c r="H274" s="13">
        <f t="shared" si="32"/>
        <v>34750</v>
      </c>
    </row>
    <row r="275" spans="1:8" x14ac:dyDescent="0.2">
      <c r="A275" s="1">
        <v>215006</v>
      </c>
      <c r="B275" s="5" t="s">
        <v>384</v>
      </c>
      <c r="C275" s="10">
        <f>167981.2-27995.2</f>
        <v>139986</v>
      </c>
      <c r="D275" s="10">
        <v>45205</v>
      </c>
      <c r="E275" s="10">
        <f t="shared" si="33"/>
        <v>59261.120000000003</v>
      </c>
      <c r="F275" s="13">
        <v>0</v>
      </c>
      <c r="G275" s="13">
        <v>21552</v>
      </c>
      <c r="H275" s="13">
        <f t="shared" si="32"/>
        <v>266004.12</v>
      </c>
    </row>
    <row r="276" spans="1:8" x14ac:dyDescent="0.2">
      <c r="A276" s="1">
        <v>215023</v>
      </c>
      <c r="B276" s="5" t="s">
        <v>209</v>
      </c>
      <c r="C276" s="10">
        <v>0</v>
      </c>
      <c r="D276" s="10">
        <v>6500</v>
      </c>
      <c r="E276" s="10">
        <f t="shared" si="33"/>
        <v>2080</v>
      </c>
      <c r="F276" s="13">
        <v>0</v>
      </c>
      <c r="G276" s="13">
        <v>21963</v>
      </c>
      <c r="H276" s="13">
        <f t="shared" si="32"/>
        <v>30543</v>
      </c>
    </row>
    <row r="277" spans="1:8" x14ac:dyDescent="0.2">
      <c r="A277" s="1">
        <v>215035</v>
      </c>
      <c r="B277" s="5" t="s">
        <v>210</v>
      </c>
      <c r="C277" s="10">
        <v>0</v>
      </c>
      <c r="D277" s="10">
        <v>72060.2</v>
      </c>
      <c r="E277" s="10">
        <f t="shared" si="33"/>
        <v>23059.263999999999</v>
      </c>
      <c r="F277" s="13">
        <v>0</v>
      </c>
      <c r="G277" s="13">
        <v>30161</v>
      </c>
      <c r="H277" s="13">
        <f t="shared" si="32"/>
        <v>125280.46399999999</v>
      </c>
    </row>
    <row r="278" spans="1:8" x14ac:dyDescent="0.2">
      <c r="A278" s="1">
        <v>215038</v>
      </c>
      <c r="B278" s="5" t="s">
        <v>211</v>
      </c>
      <c r="C278" s="13">
        <v>0</v>
      </c>
      <c r="D278" s="13">
        <v>0</v>
      </c>
      <c r="E278" s="13">
        <f t="shared" si="33"/>
        <v>0</v>
      </c>
      <c r="F278" s="13">
        <v>0</v>
      </c>
      <c r="G278" s="13">
        <v>3904</v>
      </c>
      <c r="H278" s="13">
        <f t="shared" si="32"/>
        <v>3904</v>
      </c>
    </row>
    <row r="279" spans="1:8" x14ac:dyDescent="0.2">
      <c r="A279" s="1">
        <v>215056</v>
      </c>
      <c r="B279" s="5" t="s">
        <v>212</v>
      </c>
      <c r="C279" s="13">
        <v>0</v>
      </c>
      <c r="D279" s="13">
        <v>0</v>
      </c>
      <c r="E279" s="13">
        <f t="shared" si="33"/>
        <v>0</v>
      </c>
      <c r="F279" s="13">
        <v>0</v>
      </c>
      <c r="G279" s="13">
        <v>8260</v>
      </c>
      <c r="H279" s="13">
        <f t="shared" si="32"/>
        <v>8260</v>
      </c>
    </row>
    <row r="280" spans="1:8" x14ac:dyDescent="0.2">
      <c r="A280" s="1">
        <v>215059</v>
      </c>
      <c r="B280" s="5" t="s">
        <v>387</v>
      </c>
      <c r="C280" s="13">
        <v>173319</v>
      </c>
      <c r="D280" s="13">
        <v>0</v>
      </c>
      <c r="E280" s="13">
        <f t="shared" si="33"/>
        <v>55462.080000000002</v>
      </c>
      <c r="F280" s="13">
        <v>0</v>
      </c>
      <c r="G280" s="13">
        <v>121503.92</v>
      </c>
      <c r="H280" s="13">
        <f t="shared" si="32"/>
        <v>350285</v>
      </c>
    </row>
    <row r="281" spans="1:8" x14ac:dyDescent="0.2">
      <c r="A281" s="1">
        <v>215060</v>
      </c>
      <c r="B281" s="5" t="s">
        <v>213</v>
      </c>
      <c r="C281" s="13">
        <v>39837.29</v>
      </c>
      <c r="D281" s="13">
        <v>0</v>
      </c>
      <c r="E281" s="13">
        <f t="shared" si="33"/>
        <v>12747.9328</v>
      </c>
      <c r="F281" s="13">
        <v>0</v>
      </c>
      <c r="G281" s="13">
        <v>2000</v>
      </c>
      <c r="H281" s="13">
        <f t="shared" si="32"/>
        <v>54585.222800000003</v>
      </c>
    </row>
    <row r="282" spans="1:8" x14ac:dyDescent="0.2">
      <c r="A282" s="1">
        <v>215061</v>
      </c>
      <c r="B282" s="5" t="s">
        <v>214</v>
      </c>
      <c r="C282" s="13">
        <v>0</v>
      </c>
      <c r="D282" s="13">
        <v>0</v>
      </c>
      <c r="E282" s="13">
        <f t="shared" si="33"/>
        <v>0</v>
      </c>
      <c r="F282" s="13">
        <v>0</v>
      </c>
      <c r="G282" s="13">
        <v>8500</v>
      </c>
      <c r="H282" s="13">
        <f t="shared" si="32"/>
        <v>8500</v>
      </c>
    </row>
    <row r="283" spans="1:8" x14ac:dyDescent="0.2">
      <c r="A283" s="1">
        <v>215068</v>
      </c>
      <c r="B283" s="5" t="s">
        <v>215</v>
      </c>
      <c r="C283" s="13">
        <v>127021.5</v>
      </c>
      <c r="D283" s="13">
        <v>0</v>
      </c>
      <c r="E283" s="13">
        <f t="shared" si="33"/>
        <v>40646.879999999997</v>
      </c>
      <c r="F283" s="13">
        <v>0</v>
      </c>
      <c r="G283" s="13">
        <v>5100</v>
      </c>
      <c r="H283" s="13">
        <f t="shared" si="32"/>
        <v>172768.38</v>
      </c>
    </row>
    <row r="284" spans="1:8" x14ac:dyDescent="0.2">
      <c r="A284" s="1">
        <v>215071</v>
      </c>
      <c r="B284" s="5" t="s">
        <v>360</v>
      </c>
      <c r="C284" s="13">
        <v>0</v>
      </c>
      <c r="D284" s="13">
        <v>0</v>
      </c>
      <c r="E284" s="13">
        <f t="shared" si="33"/>
        <v>0</v>
      </c>
      <c r="F284" s="13">
        <v>0</v>
      </c>
      <c r="G284" s="13">
        <v>1000</v>
      </c>
      <c r="H284" s="13">
        <f t="shared" si="32"/>
        <v>1000</v>
      </c>
    </row>
    <row r="285" spans="1:8" x14ac:dyDescent="0.2">
      <c r="A285" s="1">
        <v>215076</v>
      </c>
      <c r="B285" s="5" t="s">
        <v>386</v>
      </c>
      <c r="C285" s="13">
        <v>27995.200000000001</v>
      </c>
      <c r="D285" s="13">
        <v>0</v>
      </c>
      <c r="E285" s="13">
        <f t="shared" si="33"/>
        <v>8958.4639999999999</v>
      </c>
      <c r="F285" s="13">
        <v>0</v>
      </c>
      <c r="G285" s="13">
        <v>0</v>
      </c>
      <c r="H285" s="13">
        <f t="shared" si="32"/>
        <v>36953.664000000004</v>
      </c>
    </row>
    <row r="286" spans="1:8" x14ac:dyDescent="0.2">
      <c r="A286" s="1">
        <v>215129</v>
      </c>
      <c r="B286" s="5" t="s">
        <v>356</v>
      </c>
      <c r="C286" s="13">
        <v>0</v>
      </c>
      <c r="D286" s="13">
        <v>0</v>
      </c>
      <c r="E286" s="13">
        <f t="shared" si="33"/>
        <v>0</v>
      </c>
      <c r="F286" s="13">
        <v>0</v>
      </c>
      <c r="G286" s="13">
        <v>3900</v>
      </c>
      <c r="H286" s="13">
        <f t="shared" si="32"/>
        <v>3900</v>
      </c>
    </row>
    <row r="287" spans="1:8" x14ac:dyDescent="0.2">
      <c r="A287" s="1">
        <v>216075</v>
      </c>
      <c r="B287" s="5" t="s">
        <v>216</v>
      </c>
      <c r="C287" s="13">
        <v>0</v>
      </c>
      <c r="D287" s="13">
        <v>0</v>
      </c>
      <c r="E287" s="13">
        <f t="shared" si="33"/>
        <v>0</v>
      </c>
      <c r="F287" s="13">
        <v>0</v>
      </c>
      <c r="G287" s="13">
        <v>85742</v>
      </c>
      <c r="H287" s="13">
        <f t="shared" si="32"/>
        <v>85742</v>
      </c>
    </row>
    <row r="288" spans="1:8" x14ac:dyDescent="0.2">
      <c r="A288" s="1">
        <v>216082</v>
      </c>
      <c r="B288" s="5" t="s">
        <v>217</v>
      </c>
      <c r="C288" s="10">
        <v>81814.039999999994</v>
      </c>
      <c r="D288" s="10">
        <v>20316.03</v>
      </c>
      <c r="E288" s="10">
        <f t="shared" si="33"/>
        <v>32681.622399999997</v>
      </c>
      <c r="F288" s="13">
        <v>0</v>
      </c>
      <c r="G288" s="13">
        <v>67769</v>
      </c>
      <c r="H288" s="13">
        <f t="shared" si="32"/>
        <v>202580.6924</v>
      </c>
    </row>
    <row r="289" spans="1:8" x14ac:dyDescent="0.2">
      <c r="A289" s="1">
        <v>216085</v>
      </c>
      <c r="B289" s="5" t="s">
        <v>218</v>
      </c>
      <c r="C289" s="10">
        <v>132397</v>
      </c>
      <c r="D289" s="10">
        <v>29816.799999999999</v>
      </c>
      <c r="E289" s="10">
        <f t="shared" si="33"/>
        <v>51908.415999999997</v>
      </c>
      <c r="F289" s="13">
        <v>0</v>
      </c>
      <c r="G289" s="13">
        <v>41849</v>
      </c>
      <c r="H289" s="13">
        <f t="shared" si="32"/>
        <v>255971.21599999999</v>
      </c>
    </row>
    <row r="290" spans="1:8" x14ac:dyDescent="0.2">
      <c r="A290" s="1">
        <v>219030</v>
      </c>
      <c r="B290" s="5" t="s">
        <v>219</v>
      </c>
      <c r="C290" s="13">
        <v>50460</v>
      </c>
      <c r="D290" s="13">
        <v>0</v>
      </c>
      <c r="E290" s="13">
        <f t="shared" si="33"/>
        <v>16147.2</v>
      </c>
      <c r="F290" s="13">
        <v>0</v>
      </c>
      <c r="G290" s="13">
        <v>0</v>
      </c>
      <c r="H290" s="13">
        <f t="shared" si="32"/>
        <v>66607.199999999997</v>
      </c>
    </row>
    <row r="291" spans="1:8" x14ac:dyDescent="0.2">
      <c r="C291" s="10"/>
      <c r="D291" s="10"/>
      <c r="E291" s="10"/>
      <c r="F291" s="13"/>
      <c r="G291" s="13"/>
      <c r="H291" s="13"/>
    </row>
    <row r="292" spans="1:8" x14ac:dyDescent="0.2">
      <c r="B292" s="5" t="s">
        <v>32</v>
      </c>
      <c r="C292" s="14">
        <f>SUM(C261:C291)</f>
        <v>2451976.6800000002</v>
      </c>
      <c r="D292" s="14">
        <f>SUM(D261:D291)</f>
        <v>959652.54</v>
      </c>
      <c r="E292" s="14">
        <f t="shared" ref="E292:H292" si="34">SUM(E261:E291)</f>
        <v>1091721.3503999999</v>
      </c>
      <c r="F292" s="14">
        <f t="shared" si="34"/>
        <v>0</v>
      </c>
      <c r="G292" s="14">
        <f t="shared" si="34"/>
        <v>956498.92</v>
      </c>
      <c r="H292" s="14">
        <f t="shared" si="34"/>
        <v>5459849.4903999995</v>
      </c>
    </row>
    <row r="293" spans="1:8" x14ac:dyDescent="0.2">
      <c r="C293" s="17"/>
      <c r="D293" s="17"/>
      <c r="E293" s="17"/>
      <c r="F293" s="17"/>
      <c r="G293" s="17"/>
      <c r="H293" s="17"/>
    </row>
    <row r="294" spans="1:8" x14ac:dyDescent="0.2">
      <c r="B294" s="9" t="s">
        <v>10</v>
      </c>
      <c r="C294" s="10"/>
      <c r="D294" s="13"/>
      <c r="E294" s="13"/>
      <c r="F294" s="13"/>
      <c r="G294" s="13"/>
      <c r="H294" s="13"/>
    </row>
    <row r="295" spans="1:8" x14ac:dyDescent="0.2">
      <c r="A295" s="1">
        <v>214003</v>
      </c>
      <c r="B295" s="5" t="s">
        <v>220</v>
      </c>
      <c r="C295" s="10">
        <v>167950</v>
      </c>
      <c r="D295" s="10">
        <v>1051585.47</v>
      </c>
      <c r="E295" s="10">
        <f>SUM(C295:D295)*0.32</f>
        <v>390251.3504</v>
      </c>
      <c r="F295" s="13">
        <v>0</v>
      </c>
      <c r="G295" s="13">
        <v>0</v>
      </c>
      <c r="H295" s="13">
        <f t="shared" ref="H295:H314" si="35">+C295+D295+E295+F295+G295</f>
        <v>1609786.8204000001</v>
      </c>
    </row>
    <row r="296" spans="1:8" x14ac:dyDescent="0.2">
      <c r="A296" s="1">
        <v>214004</v>
      </c>
      <c r="B296" s="5" t="s">
        <v>221</v>
      </c>
      <c r="C296" s="10">
        <v>0</v>
      </c>
      <c r="D296" s="10">
        <v>1157346.33</v>
      </c>
      <c r="E296" s="10">
        <f t="shared" ref="E296:E314" si="36">SUM(C296:D296)*0.32</f>
        <v>370350.82560000004</v>
      </c>
      <c r="F296" s="13">
        <v>0</v>
      </c>
      <c r="G296" s="13">
        <v>0</v>
      </c>
      <c r="H296" s="13">
        <f t="shared" si="35"/>
        <v>1527697.1556000002</v>
      </c>
    </row>
    <row r="297" spans="1:8" x14ac:dyDescent="0.2">
      <c r="A297" s="1">
        <v>214006</v>
      </c>
      <c r="B297" s="5" t="s">
        <v>365</v>
      </c>
      <c r="C297" s="10">
        <v>0</v>
      </c>
      <c r="D297" s="10">
        <f>4245+14850</f>
        <v>19095</v>
      </c>
      <c r="E297" s="10">
        <f t="shared" si="36"/>
        <v>6110.4000000000005</v>
      </c>
      <c r="F297" s="13">
        <v>0</v>
      </c>
      <c r="G297" s="13">
        <v>2000</v>
      </c>
      <c r="H297" s="13">
        <f t="shared" si="35"/>
        <v>27205.4</v>
      </c>
    </row>
    <row r="298" spans="1:8" x14ac:dyDescent="0.2">
      <c r="A298" s="1">
        <v>214008</v>
      </c>
      <c r="B298" s="5" t="s">
        <v>222</v>
      </c>
      <c r="C298" s="10">
        <v>0</v>
      </c>
      <c r="D298" s="10">
        <v>0</v>
      </c>
      <c r="E298" s="10">
        <f t="shared" si="36"/>
        <v>0</v>
      </c>
      <c r="F298" s="13">
        <v>0</v>
      </c>
      <c r="G298" s="13">
        <v>0</v>
      </c>
      <c r="H298" s="13">
        <f t="shared" si="35"/>
        <v>0</v>
      </c>
    </row>
    <row r="299" spans="1:8" x14ac:dyDescent="0.2">
      <c r="A299" s="1">
        <v>214017</v>
      </c>
      <c r="B299" s="5" t="s">
        <v>330</v>
      </c>
      <c r="C299" s="10">
        <v>0</v>
      </c>
      <c r="D299" s="10">
        <v>0</v>
      </c>
      <c r="E299" s="10">
        <f t="shared" si="36"/>
        <v>0</v>
      </c>
      <c r="F299" s="13">
        <v>0</v>
      </c>
      <c r="G299" s="13">
        <v>51776.49</v>
      </c>
      <c r="H299" s="13">
        <f t="shared" si="35"/>
        <v>51776.49</v>
      </c>
    </row>
    <row r="300" spans="1:8" x14ac:dyDescent="0.2">
      <c r="A300" s="1">
        <v>214251</v>
      </c>
      <c r="B300" s="5" t="s">
        <v>381</v>
      </c>
      <c r="C300" s="10">
        <v>0</v>
      </c>
      <c r="D300" s="10">
        <v>0</v>
      </c>
      <c r="E300" s="10">
        <f t="shared" si="36"/>
        <v>0</v>
      </c>
      <c r="F300" s="13">
        <v>0</v>
      </c>
      <c r="G300" s="13">
        <v>60000</v>
      </c>
      <c r="H300" s="13">
        <f t="shared" si="35"/>
        <v>60000</v>
      </c>
    </row>
    <row r="301" spans="1:8" x14ac:dyDescent="0.2">
      <c r="A301" s="1">
        <v>214252</v>
      </c>
      <c r="B301" s="5" t="s">
        <v>341</v>
      </c>
      <c r="C301" s="10">
        <v>0</v>
      </c>
      <c r="D301" s="10">
        <v>0</v>
      </c>
      <c r="E301" s="10">
        <f t="shared" si="36"/>
        <v>0</v>
      </c>
      <c r="F301" s="13">
        <v>0</v>
      </c>
      <c r="G301" s="13">
        <v>140000</v>
      </c>
      <c r="H301" s="13">
        <f t="shared" si="35"/>
        <v>140000</v>
      </c>
    </row>
    <row r="302" spans="1:8" x14ac:dyDescent="0.2">
      <c r="A302" s="1">
        <v>214253</v>
      </c>
      <c r="B302" s="5" t="s">
        <v>346</v>
      </c>
      <c r="C302" s="10">
        <v>0</v>
      </c>
      <c r="D302" s="10">
        <v>0</v>
      </c>
      <c r="E302" s="10">
        <f t="shared" si="36"/>
        <v>0</v>
      </c>
      <c r="F302" s="13">
        <v>0</v>
      </c>
      <c r="G302" s="13">
        <v>78177</v>
      </c>
      <c r="H302" s="13">
        <f t="shared" si="35"/>
        <v>78177</v>
      </c>
    </row>
    <row r="303" spans="1:8" x14ac:dyDescent="0.2">
      <c r="A303" s="1">
        <v>214254</v>
      </c>
      <c r="B303" s="5" t="s">
        <v>347</v>
      </c>
      <c r="C303" s="10">
        <v>0</v>
      </c>
      <c r="D303" s="10">
        <v>0</v>
      </c>
      <c r="E303" s="10">
        <f t="shared" si="36"/>
        <v>0</v>
      </c>
      <c r="F303" s="13">
        <v>0</v>
      </c>
      <c r="G303" s="13">
        <v>200000</v>
      </c>
      <c r="H303" s="13">
        <f t="shared" si="35"/>
        <v>200000</v>
      </c>
    </row>
    <row r="304" spans="1:8" x14ac:dyDescent="0.2">
      <c r="A304" s="1">
        <v>214255</v>
      </c>
      <c r="B304" s="5" t="s">
        <v>344</v>
      </c>
      <c r="C304" s="10">
        <v>0</v>
      </c>
      <c r="D304" s="10">
        <v>0</v>
      </c>
      <c r="E304" s="10">
        <f t="shared" si="36"/>
        <v>0</v>
      </c>
      <c r="F304" s="13">
        <v>0</v>
      </c>
      <c r="G304" s="13">
        <v>12451</v>
      </c>
      <c r="H304" s="13">
        <f t="shared" si="35"/>
        <v>12451</v>
      </c>
    </row>
    <row r="305" spans="1:8" x14ac:dyDescent="0.2">
      <c r="A305" s="1">
        <v>214256</v>
      </c>
      <c r="B305" s="5" t="s">
        <v>382</v>
      </c>
      <c r="C305" s="10">
        <v>0</v>
      </c>
      <c r="D305" s="10">
        <v>0</v>
      </c>
      <c r="E305" s="10">
        <f t="shared" si="36"/>
        <v>0</v>
      </c>
      <c r="F305" s="13">
        <v>0</v>
      </c>
      <c r="G305" s="13">
        <v>100000</v>
      </c>
      <c r="H305" s="13">
        <f t="shared" si="35"/>
        <v>100000</v>
      </c>
    </row>
    <row r="306" spans="1:8" x14ac:dyDescent="0.2">
      <c r="A306" s="1">
        <v>214260</v>
      </c>
      <c r="B306" s="5" t="s">
        <v>342</v>
      </c>
      <c r="C306" s="10">
        <v>0</v>
      </c>
      <c r="D306" s="10">
        <v>0</v>
      </c>
      <c r="E306" s="10">
        <f t="shared" si="36"/>
        <v>0</v>
      </c>
      <c r="F306" s="13">
        <v>0</v>
      </c>
      <c r="G306" s="13">
        <v>22636</v>
      </c>
      <c r="H306" s="13">
        <f t="shared" si="35"/>
        <v>22636</v>
      </c>
    </row>
    <row r="307" spans="1:8" x14ac:dyDescent="0.2">
      <c r="A307" s="1">
        <v>214261</v>
      </c>
      <c r="B307" s="5" t="s">
        <v>343</v>
      </c>
      <c r="C307" s="10">
        <v>0</v>
      </c>
      <c r="D307" s="10">
        <v>0</v>
      </c>
      <c r="E307" s="10">
        <f t="shared" si="36"/>
        <v>0</v>
      </c>
      <c r="F307" s="13">
        <v>0</v>
      </c>
      <c r="G307" s="13">
        <v>14000</v>
      </c>
      <c r="H307" s="13">
        <f t="shared" si="35"/>
        <v>14000</v>
      </c>
    </row>
    <row r="308" spans="1:8" x14ac:dyDescent="0.2">
      <c r="A308" s="1">
        <v>214265</v>
      </c>
      <c r="B308" s="5" t="s">
        <v>345</v>
      </c>
      <c r="C308" s="10">
        <v>0</v>
      </c>
      <c r="D308" s="10">
        <v>0</v>
      </c>
      <c r="E308" s="10">
        <f t="shared" si="36"/>
        <v>0</v>
      </c>
      <c r="F308" s="13">
        <v>0</v>
      </c>
      <c r="G308" s="13">
        <v>31096</v>
      </c>
      <c r="H308" s="13">
        <f t="shared" si="35"/>
        <v>31096</v>
      </c>
    </row>
    <row r="309" spans="1:8" x14ac:dyDescent="0.2">
      <c r="A309" s="1">
        <v>216006</v>
      </c>
      <c r="B309" s="5" t="s">
        <v>223</v>
      </c>
      <c r="C309" s="10">
        <v>0</v>
      </c>
      <c r="D309" s="10">
        <v>0</v>
      </c>
      <c r="E309" s="10">
        <f t="shared" si="36"/>
        <v>0</v>
      </c>
      <c r="F309" s="13">
        <v>0</v>
      </c>
      <c r="G309" s="13">
        <v>0</v>
      </c>
      <c r="H309" s="13">
        <f t="shared" si="35"/>
        <v>0</v>
      </c>
    </row>
    <row r="310" spans="1:8" x14ac:dyDescent="0.2">
      <c r="A310" s="1">
        <v>216011</v>
      </c>
      <c r="B310" s="5" t="s">
        <v>224</v>
      </c>
      <c r="C310" s="10">
        <v>0</v>
      </c>
      <c r="D310" s="10">
        <v>0</v>
      </c>
      <c r="E310" s="10">
        <f t="shared" si="36"/>
        <v>0</v>
      </c>
      <c r="F310" s="13">
        <v>0</v>
      </c>
      <c r="G310" s="13">
        <v>0</v>
      </c>
      <c r="H310" s="13">
        <f t="shared" si="35"/>
        <v>0</v>
      </c>
    </row>
    <row r="311" spans="1:8" x14ac:dyDescent="0.2">
      <c r="A311" s="1">
        <v>216012</v>
      </c>
      <c r="B311" s="5" t="s">
        <v>225</v>
      </c>
      <c r="C311" s="10">
        <v>0</v>
      </c>
      <c r="D311" s="10">
        <v>18624.96</v>
      </c>
      <c r="E311" s="10">
        <f t="shared" si="36"/>
        <v>5959.9871999999996</v>
      </c>
      <c r="F311" s="13">
        <v>0</v>
      </c>
      <c r="G311" s="13">
        <v>0</v>
      </c>
      <c r="H311" s="13">
        <f t="shared" si="35"/>
        <v>24584.947199999999</v>
      </c>
    </row>
    <row r="312" spans="1:8" x14ac:dyDescent="0.2">
      <c r="A312" s="1">
        <v>870101</v>
      </c>
      <c r="B312" s="5" t="s">
        <v>226</v>
      </c>
      <c r="C312" s="10">
        <v>0</v>
      </c>
      <c r="D312" s="10">
        <v>0</v>
      </c>
      <c r="E312" s="10">
        <f t="shared" si="36"/>
        <v>0</v>
      </c>
      <c r="F312" s="13">
        <v>0</v>
      </c>
      <c r="G312" s="13">
        <v>652605</v>
      </c>
      <c r="H312" s="13">
        <f t="shared" si="35"/>
        <v>652605</v>
      </c>
    </row>
    <row r="313" spans="1:8" x14ac:dyDescent="0.2">
      <c r="A313" s="1">
        <v>870102</v>
      </c>
      <c r="B313" s="5" t="s">
        <v>227</v>
      </c>
      <c r="C313" s="10">
        <v>0</v>
      </c>
      <c r="D313" s="10">
        <v>0</v>
      </c>
      <c r="E313" s="10">
        <f t="shared" si="36"/>
        <v>0</v>
      </c>
      <c r="F313" s="13">
        <v>0</v>
      </c>
      <c r="G313" s="13">
        <v>100000</v>
      </c>
      <c r="H313" s="13">
        <f t="shared" si="35"/>
        <v>100000</v>
      </c>
    </row>
    <row r="314" spans="1:8" x14ac:dyDescent="0.2">
      <c r="A314" s="1">
        <v>870107</v>
      </c>
      <c r="B314" s="5" t="s">
        <v>355</v>
      </c>
      <c r="C314" s="10">
        <v>0</v>
      </c>
      <c r="D314" s="10">
        <v>0</v>
      </c>
      <c r="E314" s="10">
        <f t="shared" si="36"/>
        <v>0</v>
      </c>
      <c r="F314" s="13">
        <v>0</v>
      </c>
      <c r="G314" s="13">
        <v>20000</v>
      </c>
      <c r="H314" s="13">
        <f t="shared" si="35"/>
        <v>20000</v>
      </c>
    </row>
    <row r="315" spans="1:8" x14ac:dyDescent="0.2">
      <c r="C315" s="10"/>
      <c r="D315" s="10"/>
      <c r="E315" s="10" t="s">
        <v>0</v>
      </c>
      <c r="F315" s="13"/>
      <c r="G315" s="13"/>
      <c r="H315" s="13"/>
    </row>
    <row r="316" spans="1:8" x14ac:dyDescent="0.2">
      <c r="B316" s="5" t="s">
        <v>11</v>
      </c>
      <c r="C316" s="14">
        <f t="shared" ref="C316:H316" si="37">SUM(C295:C315)</f>
        <v>167950</v>
      </c>
      <c r="D316" s="14">
        <f t="shared" si="37"/>
        <v>2246651.7599999998</v>
      </c>
      <c r="E316" s="14">
        <f t="shared" si="37"/>
        <v>772672.56319999998</v>
      </c>
      <c r="F316" s="14">
        <f t="shared" si="37"/>
        <v>0</v>
      </c>
      <c r="G316" s="14">
        <f t="shared" si="37"/>
        <v>1484741.49</v>
      </c>
      <c r="H316" s="14">
        <f t="shared" si="37"/>
        <v>4672015.8132000007</v>
      </c>
    </row>
    <row r="317" spans="1:8" x14ac:dyDescent="0.2">
      <c r="C317" s="10"/>
      <c r="D317" s="13"/>
      <c r="E317" s="13"/>
      <c r="F317" s="13"/>
      <c r="G317" s="13"/>
      <c r="H317" s="13"/>
    </row>
    <row r="318" spans="1:8" x14ac:dyDescent="0.2">
      <c r="B318" s="9" t="s">
        <v>3</v>
      </c>
      <c r="C318" s="10"/>
      <c r="D318" s="13"/>
      <c r="E318" s="13"/>
      <c r="F318" s="13"/>
      <c r="G318" s="13"/>
      <c r="H318" s="13"/>
    </row>
    <row r="319" spans="1:8" x14ac:dyDescent="0.2">
      <c r="A319" s="1">
        <v>210107</v>
      </c>
      <c r="B319" s="5" t="s">
        <v>228</v>
      </c>
      <c r="C319" s="13">
        <v>0</v>
      </c>
      <c r="D319" s="13">
        <v>0</v>
      </c>
      <c r="E319" s="13">
        <f>SUM(C319:D319)*0.32</f>
        <v>0</v>
      </c>
      <c r="F319" s="13">
        <v>0</v>
      </c>
      <c r="G319" s="13">
        <v>63793</v>
      </c>
      <c r="H319" s="13">
        <f t="shared" ref="H319:H340" si="38">+C319+D319+E319+F319+G319</f>
        <v>63793</v>
      </c>
    </row>
    <row r="320" spans="1:8" x14ac:dyDescent="0.2">
      <c r="A320" s="1">
        <v>219000</v>
      </c>
      <c r="B320" s="5" t="s">
        <v>3</v>
      </c>
      <c r="C320" s="13">
        <f>1801237+82109</f>
        <v>1883346</v>
      </c>
      <c r="D320" s="13">
        <v>0</v>
      </c>
      <c r="E320" s="13">
        <f t="shared" ref="E320:E340" si="39">SUM(C320:D320)*0.32</f>
        <v>602670.72</v>
      </c>
      <c r="F320" s="13">
        <v>0</v>
      </c>
      <c r="G320" s="13">
        <v>0</v>
      </c>
      <c r="H320" s="13">
        <f t="shared" si="38"/>
        <v>2486016.7199999997</v>
      </c>
    </row>
    <row r="321" spans="1:8" x14ac:dyDescent="0.2">
      <c r="A321" s="1">
        <v>219000</v>
      </c>
      <c r="B321" s="5" t="s">
        <v>229</v>
      </c>
      <c r="C321" s="13">
        <v>90000</v>
      </c>
      <c r="D321" s="13">
        <v>0</v>
      </c>
      <c r="E321" s="13">
        <f t="shared" si="39"/>
        <v>28800</v>
      </c>
      <c r="F321" s="13">
        <v>0</v>
      </c>
      <c r="G321" s="13">
        <v>0</v>
      </c>
      <c r="H321" s="13">
        <f t="shared" si="38"/>
        <v>118800</v>
      </c>
    </row>
    <row r="322" spans="1:8" x14ac:dyDescent="0.2">
      <c r="A322" s="1">
        <v>219000</v>
      </c>
      <c r="B322" s="5" t="s">
        <v>230</v>
      </c>
      <c r="C322" s="10">
        <v>0</v>
      </c>
      <c r="D322" s="13">
        <v>0</v>
      </c>
      <c r="E322" s="13">
        <f t="shared" si="39"/>
        <v>0</v>
      </c>
      <c r="F322" s="13">
        <v>0</v>
      </c>
      <c r="G322" s="13">
        <v>41790</v>
      </c>
      <c r="H322" s="13">
        <f t="shared" si="38"/>
        <v>41790</v>
      </c>
    </row>
    <row r="323" spans="1:8" x14ac:dyDescent="0.2">
      <c r="A323" s="1">
        <v>219001</v>
      </c>
      <c r="B323" s="5" t="s">
        <v>231</v>
      </c>
      <c r="C323" s="10">
        <v>0</v>
      </c>
      <c r="D323" s="13">
        <v>0</v>
      </c>
      <c r="E323" s="13">
        <f t="shared" si="39"/>
        <v>0</v>
      </c>
      <c r="F323" s="13">
        <v>0</v>
      </c>
      <c r="G323" s="13">
        <v>31998.5</v>
      </c>
      <c r="H323" s="13">
        <f t="shared" si="38"/>
        <v>31998.5</v>
      </c>
    </row>
    <row r="324" spans="1:8" x14ac:dyDescent="0.2">
      <c r="A324" s="1">
        <v>219002</v>
      </c>
      <c r="B324" s="5" t="s">
        <v>232</v>
      </c>
      <c r="C324" s="10">
        <v>0</v>
      </c>
      <c r="D324" s="13">
        <v>0</v>
      </c>
      <c r="E324" s="13">
        <f t="shared" si="39"/>
        <v>0</v>
      </c>
      <c r="F324" s="13">
        <v>0</v>
      </c>
      <c r="G324" s="13">
        <v>0</v>
      </c>
      <c r="H324" s="13">
        <f t="shared" si="38"/>
        <v>0</v>
      </c>
    </row>
    <row r="325" spans="1:8" x14ac:dyDescent="0.2">
      <c r="A325" s="1">
        <v>219003</v>
      </c>
      <c r="B325" s="5" t="s">
        <v>233</v>
      </c>
      <c r="C325" s="10">
        <v>0</v>
      </c>
      <c r="D325" s="13">
        <v>0</v>
      </c>
      <c r="E325" s="13">
        <f t="shared" si="39"/>
        <v>0</v>
      </c>
      <c r="F325" s="13">
        <v>0</v>
      </c>
      <c r="G325" s="13">
        <v>0</v>
      </c>
      <c r="H325" s="13">
        <f t="shared" si="38"/>
        <v>0</v>
      </c>
    </row>
    <row r="326" spans="1:8" x14ac:dyDescent="0.2">
      <c r="A326" s="1">
        <v>219004</v>
      </c>
      <c r="B326" s="5" t="s">
        <v>234</v>
      </c>
      <c r="C326" s="10">
        <v>0</v>
      </c>
      <c r="D326" s="13">
        <v>0</v>
      </c>
      <c r="E326" s="13">
        <f t="shared" si="39"/>
        <v>0</v>
      </c>
      <c r="F326" s="13">
        <v>0</v>
      </c>
      <c r="G326" s="13">
        <v>0</v>
      </c>
      <c r="H326" s="13">
        <f t="shared" si="38"/>
        <v>0</v>
      </c>
    </row>
    <row r="327" spans="1:8" x14ac:dyDescent="0.2">
      <c r="A327" s="1">
        <v>219005</v>
      </c>
      <c r="B327" s="5" t="s">
        <v>235</v>
      </c>
      <c r="C327" s="10">
        <v>0</v>
      </c>
      <c r="D327" s="13">
        <v>0</v>
      </c>
      <c r="E327" s="13">
        <f t="shared" si="39"/>
        <v>0</v>
      </c>
      <c r="F327" s="13">
        <v>0</v>
      </c>
      <c r="G327" s="13">
        <v>0</v>
      </c>
      <c r="H327" s="13">
        <f t="shared" si="38"/>
        <v>0</v>
      </c>
    </row>
    <row r="328" spans="1:8" x14ac:dyDescent="0.2">
      <c r="A328" s="1">
        <v>219006</v>
      </c>
      <c r="B328" s="5" t="s">
        <v>236</v>
      </c>
      <c r="C328" s="10">
        <v>0</v>
      </c>
      <c r="D328" s="13">
        <v>0</v>
      </c>
      <c r="E328" s="13">
        <f t="shared" si="39"/>
        <v>0</v>
      </c>
      <c r="F328" s="13">
        <v>0</v>
      </c>
      <c r="G328" s="13">
        <v>0</v>
      </c>
      <c r="H328" s="13">
        <f t="shared" si="38"/>
        <v>0</v>
      </c>
    </row>
    <row r="329" spans="1:8" x14ac:dyDescent="0.2">
      <c r="A329" s="1">
        <v>219007</v>
      </c>
      <c r="B329" s="5" t="s">
        <v>237</v>
      </c>
      <c r="C329" s="10">
        <v>0</v>
      </c>
      <c r="D329" s="13">
        <v>0</v>
      </c>
      <c r="E329" s="13">
        <f t="shared" si="39"/>
        <v>0</v>
      </c>
      <c r="F329" s="13">
        <v>0</v>
      </c>
      <c r="G329" s="13">
        <v>0</v>
      </c>
      <c r="H329" s="13">
        <f t="shared" si="38"/>
        <v>0</v>
      </c>
    </row>
    <row r="330" spans="1:8" x14ac:dyDescent="0.2">
      <c r="A330" s="1">
        <v>219008</v>
      </c>
      <c r="B330" s="5" t="s">
        <v>238</v>
      </c>
      <c r="C330" s="10">
        <v>0</v>
      </c>
      <c r="D330" s="13">
        <v>0</v>
      </c>
      <c r="E330" s="13">
        <f t="shared" si="39"/>
        <v>0</v>
      </c>
      <c r="F330" s="13">
        <v>0</v>
      </c>
      <c r="G330" s="13">
        <v>0</v>
      </c>
      <c r="H330" s="13">
        <f t="shared" si="38"/>
        <v>0</v>
      </c>
    </row>
    <row r="331" spans="1:8" x14ac:dyDescent="0.2">
      <c r="A331" s="1">
        <v>219009</v>
      </c>
      <c r="B331" s="5" t="s">
        <v>239</v>
      </c>
      <c r="C331" s="10">
        <v>0</v>
      </c>
      <c r="D331" s="13">
        <v>0</v>
      </c>
      <c r="E331" s="13">
        <f t="shared" si="39"/>
        <v>0</v>
      </c>
      <c r="F331" s="13">
        <v>0</v>
      </c>
      <c r="G331" s="13">
        <v>0</v>
      </c>
      <c r="H331" s="13">
        <f t="shared" si="38"/>
        <v>0</v>
      </c>
    </row>
    <row r="332" spans="1:8" x14ac:dyDescent="0.2">
      <c r="A332" s="1">
        <v>219011</v>
      </c>
      <c r="B332" s="5" t="s">
        <v>240</v>
      </c>
      <c r="C332" s="10">
        <v>0</v>
      </c>
      <c r="D332" s="13">
        <v>0</v>
      </c>
      <c r="E332" s="13">
        <f t="shared" si="39"/>
        <v>0</v>
      </c>
      <c r="F332" s="13">
        <v>0</v>
      </c>
      <c r="G332" s="13">
        <v>0</v>
      </c>
      <c r="H332" s="13">
        <f t="shared" si="38"/>
        <v>0</v>
      </c>
    </row>
    <row r="333" spans="1:8" x14ac:dyDescent="0.2">
      <c r="A333" s="1">
        <v>219012</v>
      </c>
      <c r="B333" s="5" t="s">
        <v>241</v>
      </c>
      <c r="C333" s="10">
        <v>0</v>
      </c>
      <c r="D333" s="13">
        <v>0</v>
      </c>
      <c r="E333" s="13">
        <f t="shared" si="39"/>
        <v>0</v>
      </c>
      <c r="F333" s="13">
        <v>0</v>
      </c>
      <c r="G333" s="13">
        <v>0</v>
      </c>
      <c r="H333" s="13">
        <f t="shared" si="38"/>
        <v>0</v>
      </c>
    </row>
    <row r="334" spans="1:8" x14ac:dyDescent="0.2">
      <c r="A334" s="1">
        <v>219020</v>
      </c>
      <c r="B334" s="5" t="s">
        <v>242</v>
      </c>
      <c r="C334" s="10">
        <v>0</v>
      </c>
      <c r="D334" s="13">
        <v>0</v>
      </c>
      <c r="E334" s="13">
        <f t="shared" si="39"/>
        <v>0</v>
      </c>
      <c r="F334" s="13">
        <v>0</v>
      </c>
      <c r="G334" s="13">
        <v>28547.5</v>
      </c>
      <c r="H334" s="13">
        <f t="shared" si="38"/>
        <v>28547.5</v>
      </c>
    </row>
    <row r="335" spans="1:8" x14ac:dyDescent="0.2">
      <c r="A335" s="1">
        <v>219021</v>
      </c>
      <c r="B335" s="5" t="s">
        <v>243</v>
      </c>
      <c r="C335" s="10">
        <v>0</v>
      </c>
      <c r="D335" s="13">
        <v>0</v>
      </c>
      <c r="E335" s="13">
        <f t="shared" si="39"/>
        <v>0</v>
      </c>
      <c r="F335" s="13">
        <v>0</v>
      </c>
      <c r="G335" s="13">
        <v>0</v>
      </c>
      <c r="H335" s="13">
        <f t="shared" si="38"/>
        <v>0</v>
      </c>
    </row>
    <row r="336" spans="1:8" x14ac:dyDescent="0.2">
      <c r="A336" s="1">
        <v>219022</v>
      </c>
      <c r="B336" s="5" t="s">
        <v>244</v>
      </c>
      <c r="C336" s="10">
        <v>0</v>
      </c>
      <c r="D336" s="13">
        <v>0</v>
      </c>
      <c r="E336" s="13">
        <f t="shared" si="39"/>
        <v>0</v>
      </c>
      <c r="F336" s="13">
        <v>0</v>
      </c>
      <c r="G336" s="13">
        <v>0</v>
      </c>
      <c r="H336" s="13">
        <f t="shared" si="38"/>
        <v>0</v>
      </c>
    </row>
    <row r="337" spans="1:8" x14ac:dyDescent="0.2">
      <c r="A337" s="1">
        <v>219024</v>
      </c>
      <c r="B337" s="5" t="s">
        <v>245</v>
      </c>
      <c r="C337" s="10">
        <v>0</v>
      </c>
      <c r="D337" s="13">
        <v>0</v>
      </c>
      <c r="E337" s="13">
        <f t="shared" si="39"/>
        <v>0</v>
      </c>
      <c r="F337" s="13">
        <v>0</v>
      </c>
      <c r="G337" s="13">
        <v>0</v>
      </c>
      <c r="H337" s="13">
        <f t="shared" si="38"/>
        <v>0</v>
      </c>
    </row>
    <row r="338" spans="1:8" x14ac:dyDescent="0.2">
      <c r="A338" s="1">
        <v>219025</v>
      </c>
      <c r="B338" s="5" t="s">
        <v>246</v>
      </c>
      <c r="C338" s="10">
        <v>0</v>
      </c>
      <c r="D338" s="13">
        <v>0</v>
      </c>
      <c r="E338" s="13">
        <f t="shared" si="39"/>
        <v>0</v>
      </c>
      <c r="F338" s="13">
        <v>0</v>
      </c>
      <c r="G338" s="13">
        <v>0</v>
      </c>
      <c r="H338" s="13">
        <f t="shared" si="38"/>
        <v>0</v>
      </c>
    </row>
    <row r="339" spans="1:8" x14ac:dyDescent="0.2">
      <c r="A339" s="1">
        <v>219027</v>
      </c>
      <c r="B339" s="5" t="s">
        <v>247</v>
      </c>
      <c r="C339" s="10">
        <v>0</v>
      </c>
      <c r="D339" s="13">
        <v>0</v>
      </c>
      <c r="E339" s="13">
        <f t="shared" si="39"/>
        <v>0</v>
      </c>
      <c r="F339" s="13">
        <v>0</v>
      </c>
      <c r="G339" s="13">
        <v>0</v>
      </c>
      <c r="H339" s="13">
        <f t="shared" si="38"/>
        <v>0</v>
      </c>
    </row>
    <row r="340" spans="1:8" x14ac:dyDescent="0.2">
      <c r="A340" s="1">
        <v>219029</v>
      </c>
      <c r="B340" s="5" t="s">
        <v>248</v>
      </c>
      <c r="C340" s="10">
        <v>0</v>
      </c>
      <c r="D340" s="13">
        <v>0</v>
      </c>
      <c r="E340" s="13">
        <f t="shared" si="39"/>
        <v>0</v>
      </c>
      <c r="F340" s="13">
        <v>0</v>
      </c>
      <c r="G340" s="13">
        <v>0</v>
      </c>
      <c r="H340" s="13">
        <f t="shared" si="38"/>
        <v>0</v>
      </c>
    </row>
    <row r="341" spans="1:8" x14ac:dyDescent="0.2">
      <c r="C341" s="10"/>
      <c r="D341" s="13"/>
      <c r="E341" s="13"/>
      <c r="F341" s="13"/>
      <c r="G341" s="13"/>
      <c r="H341" s="13"/>
    </row>
    <row r="342" spans="1:8" x14ac:dyDescent="0.2">
      <c r="B342" s="5" t="s">
        <v>4</v>
      </c>
      <c r="C342" s="24">
        <f t="shared" ref="C342:F342" si="40">SUM(C319:C341)</f>
        <v>1973346</v>
      </c>
      <c r="D342" s="14">
        <f t="shared" si="40"/>
        <v>0</v>
      </c>
      <c r="E342" s="14">
        <f t="shared" si="40"/>
        <v>631470.72</v>
      </c>
      <c r="F342" s="14">
        <f t="shared" si="40"/>
        <v>0</v>
      </c>
      <c r="G342" s="14">
        <f>SUM(G319:G341)</f>
        <v>166129</v>
      </c>
      <c r="H342" s="14">
        <f>SUM(H319:H341)</f>
        <v>2770945.7199999997</v>
      </c>
    </row>
    <row r="343" spans="1:8" x14ac:dyDescent="0.2">
      <c r="C343" s="13"/>
      <c r="D343" s="13"/>
      <c r="E343" s="13"/>
      <c r="F343" s="13"/>
      <c r="G343" s="13"/>
      <c r="H343" s="13"/>
    </row>
    <row r="344" spans="1:8" x14ac:dyDescent="0.2">
      <c r="B344" s="9" t="s">
        <v>33</v>
      </c>
      <c r="C344" s="10"/>
      <c r="D344" s="13"/>
      <c r="E344" s="13"/>
      <c r="F344" s="13"/>
      <c r="G344" s="13"/>
      <c r="H344" s="13"/>
    </row>
    <row r="345" spans="1:8" x14ac:dyDescent="0.2">
      <c r="A345" s="1">
        <v>214010</v>
      </c>
      <c r="B345" s="5" t="s">
        <v>249</v>
      </c>
      <c r="C345" s="10">
        <v>44056.5</v>
      </c>
      <c r="D345" s="10">
        <v>38890</v>
      </c>
      <c r="E345" s="10">
        <f>SUM(C345:D345)*0.32</f>
        <v>26542.880000000001</v>
      </c>
      <c r="F345" s="13">
        <v>0</v>
      </c>
      <c r="G345" s="13">
        <v>292624</v>
      </c>
      <c r="H345" s="13">
        <f t="shared" ref="H345:H358" si="41">+C345+D345+E345+F345+G345</f>
        <v>402113.38</v>
      </c>
    </row>
    <row r="346" spans="1:8" x14ac:dyDescent="0.2">
      <c r="A346" s="1">
        <v>214012</v>
      </c>
      <c r="B346" s="5" t="s">
        <v>250</v>
      </c>
      <c r="C346" s="10">
        <v>0</v>
      </c>
      <c r="D346" s="10">
        <v>74135.960000000006</v>
      </c>
      <c r="E346" s="10">
        <f t="shared" ref="E346:E358" si="42">SUM(C346:D346)*0.32</f>
        <v>23723.507200000004</v>
      </c>
      <c r="F346" s="13">
        <v>0</v>
      </c>
      <c r="G346" s="13">
        <v>10750</v>
      </c>
      <c r="H346" s="13">
        <f t="shared" si="41"/>
        <v>108609.46720000001</v>
      </c>
    </row>
    <row r="347" spans="1:8" x14ac:dyDescent="0.2">
      <c r="A347" s="1">
        <v>215004</v>
      </c>
      <c r="B347" s="5" t="s">
        <v>251</v>
      </c>
      <c r="C347" s="10">
        <v>173341.14</v>
      </c>
      <c r="D347" s="10">
        <v>39212.160000000003</v>
      </c>
      <c r="E347" s="10">
        <f t="shared" si="42"/>
        <v>68017.056000000011</v>
      </c>
      <c r="F347" s="13">
        <v>0</v>
      </c>
      <c r="G347" s="13">
        <v>12370</v>
      </c>
      <c r="H347" s="13">
        <f t="shared" si="41"/>
        <v>292940.35600000003</v>
      </c>
    </row>
    <row r="348" spans="1:8" x14ac:dyDescent="0.2">
      <c r="A348" s="1">
        <v>215022</v>
      </c>
      <c r="B348" s="5" t="s">
        <v>252</v>
      </c>
      <c r="C348" s="10">
        <v>0</v>
      </c>
      <c r="D348" s="10">
        <f>6000+2000</f>
        <v>8000</v>
      </c>
      <c r="E348" s="10">
        <f t="shared" si="42"/>
        <v>2560</v>
      </c>
      <c r="F348" s="13">
        <v>0</v>
      </c>
      <c r="G348" s="13">
        <v>153667</v>
      </c>
      <c r="H348" s="13">
        <f t="shared" si="41"/>
        <v>164227</v>
      </c>
    </row>
    <row r="349" spans="1:8" x14ac:dyDescent="0.2">
      <c r="A349" s="1">
        <v>215029</v>
      </c>
      <c r="B349" s="5" t="s">
        <v>253</v>
      </c>
      <c r="C349" s="10">
        <v>0</v>
      </c>
      <c r="D349" s="13">
        <v>0</v>
      </c>
      <c r="E349" s="13">
        <f t="shared" si="42"/>
        <v>0</v>
      </c>
      <c r="F349" s="13">
        <v>0</v>
      </c>
      <c r="G349" s="13">
        <v>970</v>
      </c>
      <c r="H349" s="13">
        <f t="shared" si="41"/>
        <v>970</v>
      </c>
    </row>
    <row r="350" spans="1:8" x14ac:dyDescent="0.2">
      <c r="A350" s="1">
        <v>215037</v>
      </c>
      <c r="B350" s="5" t="s">
        <v>254</v>
      </c>
      <c r="C350" s="10">
        <v>0</v>
      </c>
      <c r="D350" s="13">
        <v>0</v>
      </c>
      <c r="E350" s="13">
        <f t="shared" si="42"/>
        <v>0</v>
      </c>
      <c r="F350" s="13">
        <v>0</v>
      </c>
      <c r="G350" s="13">
        <v>26263</v>
      </c>
      <c r="H350" s="13">
        <f t="shared" si="41"/>
        <v>26263</v>
      </c>
    </row>
    <row r="351" spans="1:8" x14ac:dyDescent="0.2">
      <c r="A351" s="1">
        <v>215055</v>
      </c>
      <c r="B351" s="5" t="s">
        <v>255</v>
      </c>
      <c r="C351" s="10">
        <v>0</v>
      </c>
      <c r="D351" s="13">
        <v>0</v>
      </c>
      <c r="E351" s="13">
        <f t="shared" si="42"/>
        <v>0</v>
      </c>
      <c r="F351" s="13">
        <v>0</v>
      </c>
      <c r="G351" s="13">
        <v>2425</v>
      </c>
      <c r="H351" s="13">
        <f t="shared" si="41"/>
        <v>2425</v>
      </c>
    </row>
    <row r="352" spans="1:8" x14ac:dyDescent="0.2">
      <c r="A352" s="1">
        <v>215067</v>
      </c>
      <c r="B352" s="5" t="s">
        <v>256</v>
      </c>
      <c r="C352" s="10">
        <v>136500</v>
      </c>
      <c r="D352" s="10">
        <v>87597.59</v>
      </c>
      <c r="E352" s="10">
        <f t="shared" si="42"/>
        <v>71711.228799999997</v>
      </c>
      <c r="F352" s="13">
        <v>0</v>
      </c>
      <c r="G352" s="13">
        <v>17397</v>
      </c>
      <c r="H352" s="13">
        <f t="shared" si="41"/>
        <v>313205.81880000001</v>
      </c>
    </row>
    <row r="353" spans="1:8" x14ac:dyDescent="0.2">
      <c r="A353" s="1">
        <v>215080</v>
      </c>
      <c r="B353" s="5" t="s">
        <v>257</v>
      </c>
      <c r="C353" s="10">
        <v>0</v>
      </c>
      <c r="D353" s="13">
        <v>0</v>
      </c>
      <c r="E353" s="13">
        <f t="shared" si="42"/>
        <v>0</v>
      </c>
      <c r="F353" s="13">
        <v>0</v>
      </c>
      <c r="G353" s="13">
        <v>11300</v>
      </c>
      <c r="H353" s="13">
        <f t="shared" si="41"/>
        <v>11300</v>
      </c>
    </row>
    <row r="354" spans="1:8" x14ac:dyDescent="0.2">
      <c r="A354" s="1">
        <v>216000</v>
      </c>
      <c r="B354" s="5" t="s">
        <v>258</v>
      </c>
      <c r="C354" s="10">
        <v>0</v>
      </c>
      <c r="D354" s="13">
        <v>0</v>
      </c>
      <c r="E354" s="13">
        <f t="shared" si="42"/>
        <v>0</v>
      </c>
      <c r="F354" s="13">
        <v>0</v>
      </c>
      <c r="G354" s="13">
        <v>31000</v>
      </c>
      <c r="H354" s="13">
        <f t="shared" si="41"/>
        <v>31000</v>
      </c>
    </row>
    <row r="355" spans="1:8" x14ac:dyDescent="0.2">
      <c r="A355" s="1">
        <v>216004</v>
      </c>
      <c r="B355" s="5" t="s">
        <v>259</v>
      </c>
      <c r="C355" s="10">
        <v>0</v>
      </c>
      <c r="D355" s="13">
        <v>0</v>
      </c>
      <c r="E355" s="13">
        <f t="shared" si="42"/>
        <v>0</v>
      </c>
      <c r="F355" s="13">
        <v>0</v>
      </c>
      <c r="G355" s="13">
        <v>43000</v>
      </c>
      <c r="H355" s="13">
        <f t="shared" si="41"/>
        <v>43000</v>
      </c>
    </row>
    <row r="356" spans="1:8" x14ac:dyDescent="0.2">
      <c r="A356" s="1">
        <v>216007</v>
      </c>
      <c r="B356" s="5" t="s">
        <v>260</v>
      </c>
      <c r="C356" s="10">
        <v>0</v>
      </c>
      <c r="D356" s="10">
        <v>450125.05</v>
      </c>
      <c r="E356" s="10">
        <f t="shared" si="42"/>
        <v>144040.016</v>
      </c>
      <c r="F356" s="13">
        <v>0</v>
      </c>
      <c r="G356" s="13">
        <v>39207</v>
      </c>
      <c r="H356" s="13">
        <f t="shared" si="41"/>
        <v>633372.06599999999</v>
      </c>
    </row>
    <row r="357" spans="1:8" x14ac:dyDescent="0.2">
      <c r="A357" s="1">
        <v>216008</v>
      </c>
      <c r="B357" s="5" t="s">
        <v>261</v>
      </c>
      <c r="C357" s="10">
        <v>96292</v>
      </c>
      <c r="D357" s="10">
        <v>255873.75</v>
      </c>
      <c r="E357" s="10">
        <f t="shared" si="42"/>
        <v>112693.04000000001</v>
      </c>
      <c r="F357" s="13">
        <v>0</v>
      </c>
      <c r="G357" s="13">
        <v>39468</v>
      </c>
      <c r="H357" s="13">
        <f t="shared" si="41"/>
        <v>504326.79000000004</v>
      </c>
    </row>
    <row r="358" spans="1:8" x14ac:dyDescent="0.2">
      <c r="A358" s="1">
        <v>216020</v>
      </c>
      <c r="B358" s="5" t="s">
        <v>187</v>
      </c>
      <c r="C358" s="13">
        <v>0</v>
      </c>
      <c r="D358" s="13">
        <v>0</v>
      </c>
      <c r="E358" s="13">
        <f t="shared" si="42"/>
        <v>0</v>
      </c>
      <c r="F358" s="13">
        <v>0</v>
      </c>
      <c r="G358" s="13">
        <v>10000</v>
      </c>
      <c r="H358" s="13">
        <f t="shared" si="41"/>
        <v>10000</v>
      </c>
    </row>
    <row r="359" spans="1:8" x14ac:dyDescent="0.2">
      <c r="C359" s="13"/>
      <c r="D359" s="13"/>
      <c r="E359" s="13" t="s">
        <v>0</v>
      </c>
      <c r="F359" s="13"/>
      <c r="G359" s="13"/>
      <c r="H359" s="13"/>
    </row>
    <row r="360" spans="1:8" x14ac:dyDescent="0.2">
      <c r="B360" s="5" t="s">
        <v>30</v>
      </c>
      <c r="C360" s="14">
        <f t="shared" ref="C360:H360" si="43">SUM(C345:C359)</f>
        <v>450189.64</v>
      </c>
      <c r="D360" s="14">
        <f t="shared" si="43"/>
        <v>953834.51</v>
      </c>
      <c r="E360" s="14">
        <f t="shared" si="43"/>
        <v>449287.728</v>
      </c>
      <c r="F360" s="14">
        <f t="shared" si="43"/>
        <v>0</v>
      </c>
      <c r="G360" s="14">
        <f t="shared" si="43"/>
        <v>690441</v>
      </c>
      <c r="H360" s="14">
        <f t="shared" si="43"/>
        <v>2543752.878</v>
      </c>
    </row>
    <row r="361" spans="1:8" x14ac:dyDescent="0.2">
      <c r="C361" s="10"/>
      <c r="D361" s="13"/>
      <c r="E361" s="13"/>
      <c r="F361" s="13"/>
      <c r="G361" s="13"/>
      <c r="H361" s="13"/>
    </row>
    <row r="362" spans="1:8" x14ac:dyDescent="0.2">
      <c r="B362" s="9" t="s">
        <v>12</v>
      </c>
      <c r="C362" s="10"/>
      <c r="D362" s="13"/>
      <c r="E362" s="13"/>
      <c r="F362" s="13"/>
      <c r="G362" s="13"/>
      <c r="H362" s="13"/>
    </row>
    <row r="363" spans="1:8" x14ac:dyDescent="0.2">
      <c r="A363" s="1">
        <v>111131</v>
      </c>
      <c r="B363" s="5" t="s">
        <v>349</v>
      </c>
      <c r="C363" s="10">
        <v>0</v>
      </c>
      <c r="D363" s="13">
        <v>0</v>
      </c>
      <c r="E363" s="13">
        <f>SUM(C363:D363)*0.32</f>
        <v>0</v>
      </c>
      <c r="F363" s="13">
        <v>0</v>
      </c>
      <c r="G363" s="13">
        <v>400000</v>
      </c>
      <c r="H363" s="13">
        <f t="shared" ref="H363:H394" si="44">+C363+D363+E363+F363+G363</f>
        <v>400000</v>
      </c>
    </row>
    <row r="364" spans="1:8" x14ac:dyDescent="0.2">
      <c r="A364" s="1">
        <v>111140</v>
      </c>
      <c r="B364" s="5" t="s">
        <v>394</v>
      </c>
      <c r="C364" s="10">
        <v>0</v>
      </c>
      <c r="D364" s="13">
        <v>0</v>
      </c>
      <c r="E364" s="13">
        <f t="shared" ref="E364:E421" si="45">SUM(C364:D364)*0.32</f>
        <v>0</v>
      </c>
      <c r="F364" s="13">
        <v>0</v>
      </c>
      <c r="G364" s="13">
        <v>100000</v>
      </c>
      <c r="H364" s="13">
        <f t="shared" si="44"/>
        <v>100000</v>
      </c>
    </row>
    <row r="365" spans="1:8" x14ac:dyDescent="0.2">
      <c r="A365" s="1">
        <v>210041</v>
      </c>
      <c r="B365" s="5" t="s">
        <v>266</v>
      </c>
      <c r="C365" s="10">
        <v>0</v>
      </c>
      <c r="D365" s="13">
        <v>0</v>
      </c>
      <c r="E365" s="13">
        <f t="shared" si="45"/>
        <v>0</v>
      </c>
      <c r="F365" s="13">
        <v>0</v>
      </c>
      <c r="G365" s="13">
        <v>50000</v>
      </c>
      <c r="H365" s="13">
        <f t="shared" si="44"/>
        <v>50000</v>
      </c>
    </row>
    <row r="366" spans="1:8" x14ac:dyDescent="0.2">
      <c r="A366" s="1">
        <v>213999</v>
      </c>
      <c r="B366" s="5" t="s">
        <v>339</v>
      </c>
      <c r="C366" s="10">
        <v>0</v>
      </c>
      <c r="D366" s="13">
        <v>0</v>
      </c>
      <c r="E366" s="13">
        <f>SUM(C366:D366)*0.32</f>
        <v>0</v>
      </c>
      <c r="F366" s="13">
        <v>0</v>
      </c>
      <c r="G366" s="13">
        <v>17900</v>
      </c>
      <c r="H366" s="13">
        <f t="shared" si="44"/>
        <v>17900</v>
      </c>
    </row>
    <row r="367" spans="1:8" x14ac:dyDescent="0.2">
      <c r="A367" s="1">
        <v>214005</v>
      </c>
      <c r="B367" s="5" t="s">
        <v>328</v>
      </c>
      <c r="C367" s="10">
        <v>0</v>
      </c>
      <c r="D367" s="13">
        <v>0</v>
      </c>
      <c r="E367" s="13">
        <f t="shared" si="45"/>
        <v>0</v>
      </c>
      <c r="F367" s="13">
        <v>0</v>
      </c>
      <c r="G367" s="13">
        <v>2259568</v>
      </c>
      <c r="H367" s="13">
        <f t="shared" si="44"/>
        <v>2259568</v>
      </c>
    </row>
    <row r="368" spans="1:8" x14ac:dyDescent="0.2">
      <c r="A368" s="1">
        <v>214018</v>
      </c>
      <c r="B368" s="5" t="s">
        <v>267</v>
      </c>
      <c r="C368" s="10">
        <v>0</v>
      </c>
      <c r="D368" s="13">
        <v>0</v>
      </c>
      <c r="E368" s="13">
        <f t="shared" si="45"/>
        <v>0</v>
      </c>
      <c r="F368" s="13">
        <v>0</v>
      </c>
      <c r="G368" s="13">
        <v>80776.03</v>
      </c>
      <c r="H368" s="13">
        <f t="shared" si="44"/>
        <v>80776.03</v>
      </c>
    </row>
    <row r="369" spans="1:8" x14ac:dyDescent="0.2">
      <c r="A369" s="1">
        <v>215008</v>
      </c>
      <c r="B369" s="5" t="s">
        <v>268</v>
      </c>
      <c r="C369" s="10">
        <v>0</v>
      </c>
      <c r="D369" s="13">
        <v>0</v>
      </c>
      <c r="E369" s="13">
        <f t="shared" si="45"/>
        <v>0</v>
      </c>
      <c r="F369" s="13">
        <v>0</v>
      </c>
      <c r="G369" s="13">
        <v>508901</v>
      </c>
      <c r="H369" s="13">
        <f t="shared" si="44"/>
        <v>508901</v>
      </c>
    </row>
    <row r="370" spans="1:8" x14ac:dyDescent="0.2">
      <c r="A370" s="1">
        <v>215009</v>
      </c>
      <c r="B370" s="5" t="s">
        <v>269</v>
      </c>
      <c r="C370" s="10">
        <v>0</v>
      </c>
      <c r="D370" s="13">
        <v>0</v>
      </c>
      <c r="E370" s="13">
        <f t="shared" si="45"/>
        <v>0</v>
      </c>
      <c r="F370" s="13">
        <v>0</v>
      </c>
      <c r="G370" s="13">
        <v>1111000</v>
      </c>
      <c r="H370" s="13">
        <f t="shared" si="44"/>
        <v>1111000</v>
      </c>
    </row>
    <row r="371" spans="1:8" x14ac:dyDescent="0.2">
      <c r="A371" s="1">
        <v>215015</v>
      </c>
      <c r="B371" s="5" t="s">
        <v>270</v>
      </c>
      <c r="C371" s="10">
        <v>0</v>
      </c>
      <c r="D371" s="13">
        <v>0</v>
      </c>
      <c r="E371" s="13">
        <f t="shared" si="45"/>
        <v>0</v>
      </c>
      <c r="F371" s="13">
        <v>0</v>
      </c>
      <c r="G371" s="13">
        <v>62570</v>
      </c>
      <c r="H371" s="13">
        <f t="shared" si="44"/>
        <v>62570</v>
      </c>
    </row>
    <row r="372" spans="1:8" x14ac:dyDescent="0.2">
      <c r="A372" s="1">
        <v>215021</v>
      </c>
      <c r="B372" s="5" t="s">
        <v>271</v>
      </c>
      <c r="C372" s="10">
        <v>0</v>
      </c>
      <c r="D372" s="13">
        <v>0</v>
      </c>
      <c r="E372" s="13">
        <f t="shared" si="45"/>
        <v>0</v>
      </c>
      <c r="F372" s="13">
        <v>0</v>
      </c>
      <c r="G372" s="13">
        <v>70527</v>
      </c>
      <c r="H372" s="13">
        <f t="shared" si="44"/>
        <v>70527</v>
      </c>
    </row>
    <row r="373" spans="1:8" x14ac:dyDescent="0.2">
      <c r="A373" s="1">
        <v>215063</v>
      </c>
      <c r="B373" s="5" t="s">
        <v>272</v>
      </c>
      <c r="C373" s="10">
        <v>0</v>
      </c>
      <c r="D373" s="13">
        <v>0</v>
      </c>
      <c r="E373" s="13">
        <f t="shared" si="45"/>
        <v>0</v>
      </c>
      <c r="F373" s="13">
        <v>0</v>
      </c>
      <c r="G373" s="13">
        <v>12000</v>
      </c>
      <c r="H373" s="13">
        <f t="shared" si="44"/>
        <v>12000</v>
      </c>
    </row>
    <row r="374" spans="1:8" x14ac:dyDescent="0.2">
      <c r="A374" s="1">
        <v>215073</v>
      </c>
      <c r="B374" s="5" t="s">
        <v>352</v>
      </c>
      <c r="C374" s="10">
        <f>273306+58584+9957</f>
        <v>341847</v>
      </c>
      <c r="D374" s="13">
        <v>0</v>
      </c>
      <c r="E374" s="13">
        <f>33837+15350+1593</f>
        <v>50780</v>
      </c>
      <c r="F374" s="13">
        <v>0</v>
      </c>
      <c r="G374" s="13">
        <v>10545</v>
      </c>
      <c r="H374" s="13">
        <f t="shared" si="44"/>
        <v>403172</v>
      </c>
    </row>
    <row r="375" spans="1:8" x14ac:dyDescent="0.2">
      <c r="A375" s="1">
        <v>215082</v>
      </c>
      <c r="B375" s="5" t="s">
        <v>273</v>
      </c>
      <c r="C375" s="13">
        <v>0</v>
      </c>
      <c r="D375" s="13">
        <v>0</v>
      </c>
      <c r="E375" s="13">
        <f t="shared" si="45"/>
        <v>0</v>
      </c>
      <c r="F375" s="13">
        <v>0</v>
      </c>
      <c r="G375" s="13">
        <v>315933</v>
      </c>
      <c r="H375" s="13">
        <f t="shared" si="44"/>
        <v>315933</v>
      </c>
    </row>
    <row r="376" spans="1:8" x14ac:dyDescent="0.2">
      <c r="A376" s="1">
        <v>215085</v>
      </c>
      <c r="B376" s="5" t="s">
        <v>274</v>
      </c>
      <c r="C376" s="13">
        <v>0</v>
      </c>
      <c r="D376" s="13">
        <v>0</v>
      </c>
      <c r="E376" s="13">
        <f t="shared" si="45"/>
        <v>0</v>
      </c>
      <c r="F376" s="13">
        <v>0</v>
      </c>
      <c r="G376" s="13">
        <v>35103</v>
      </c>
      <c r="H376" s="13">
        <f t="shared" si="44"/>
        <v>35103</v>
      </c>
    </row>
    <row r="377" spans="1:8" x14ac:dyDescent="0.2">
      <c r="A377" s="1">
        <v>215091</v>
      </c>
      <c r="B377" s="5" t="s">
        <v>275</v>
      </c>
      <c r="C377" s="13">
        <v>0</v>
      </c>
      <c r="D377" s="13">
        <v>0</v>
      </c>
      <c r="E377" s="13">
        <f t="shared" si="45"/>
        <v>0</v>
      </c>
      <c r="F377" s="13">
        <v>0</v>
      </c>
      <c r="G377" s="13">
        <v>334892</v>
      </c>
      <c r="H377" s="13">
        <f t="shared" si="44"/>
        <v>334892</v>
      </c>
    </row>
    <row r="378" spans="1:8" x14ac:dyDescent="0.2">
      <c r="A378" s="1">
        <v>215094</v>
      </c>
      <c r="B378" s="5" t="s">
        <v>372</v>
      </c>
      <c r="C378" s="13">
        <v>0</v>
      </c>
      <c r="D378" s="13">
        <v>0</v>
      </c>
      <c r="E378" s="13">
        <f t="shared" si="45"/>
        <v>0</v>
      </c>
      <c r="F378" s="13">
        <v>0</v>
      </c>
      <c r="G378" s="13">
        <v>40000</v>
      </c>
      <c r="H378" s="13">
        <f t="shared" si="44"/>
        <v>40000</v>
      </c>
    </row>
    <row r="379" spans="1:8" x14ac:dyDescent="0.2">
      <c r="A379" s="1">
        <v>215128</v>
      </c>
      <c r="B379" s="5" t="s">
        <v>332</v>
      </c>
      <c r="C379" s="13">
        <v>0</v>
      </c>
      <c r="D379" s="13">
        <v>0</v>
      </c>
      <c r="E379" s="13">
        <f t="shared" si="45"/>
        <v>0</v>
      </c>
      <c r="F379" s="13">
        <v>0</v>
      </c>
      <c r="G379" s="13">
        <v>46800</v>
      </c>
      <c r="H379" s="13">
        <f t="shared" si="44"/>
        <v>46800</v>
      </c>
    </row>
    <row r="380" spans="1:8" x14ac:dyDescent="0.2">
      <c r="A380" s="1">
        <v>215202</v>
      </c>
      <c r="B380" s="5" t="s">
        <v>318</v>
      </c>
      <c r="C380" s="13">
        <v>0</v>
      </c>
      <c r="D380" s="13">
        <v>0</v>
      </c>
      <c r="E380" s="13">
        <f t="shared" si="45"/>
        <v>0</v>
      </c>
      <c r="F380" s="13">
        <v>0</v>
      </c>
      <c r="G380" s="13">
        <v>77391</v>
      </c>
      <c r="H380" s="13">
        <f t="shared" si="44"/>
        <v>77391</v>
      </c>
    </row>
    <row r="381" spans="1:8" x14ac:dyDescent="0.2">
      <c r="A381" s="1">
        <v>215300</v>
      </c>
      <c r="B381" s="5" t="s">
        <v>276</v>
      </c>
      <c r="C381" s="13">
        <v>0</v>
      </c>
      <c r="D381" s="13">
        <v>0</v>
      </c>
      <c r="E381" s="13">
        <f t="shared" si="45"/>
        <v>0</v>
      </c>
      <c r="F381" s="13">
        <v>0</v>
      </c>
      <c r="G381" s="13">
        <v>20600</v>
      </c>
      <c r="H381" s="13">
        <f t="shared" si="44"/>
        <v>20600</v>
      </c>
    </row>
    <row r="382" spans="1:8" x14ac:dyDescent="0.2">
      <c r="A382" s="1">
        <v>215301</v>
      </c>
      <c r="B382" s="5" t="s">
        <v>327</v>
      </c>
      <c r="C382" s="13">
        <v>0</v>
      </c>
      <c r="D382" s="13">
        <v>0</v>
      </c>
      <c r="E382" s="13">
        <f t="shared" si="45"/>
        <v>0</v>
      </c>
      <c r="F382" s="13">
        <v>0</v>
      </c>
      <c r="G382" s="13">
        <v>43053</v>
      </c>
      <c r="H382" s="13">
        <f t="shared" si="44"/>
        <v>43053</v>
      </c>
    </row>
    <row r="383" spans="1:8" x14ac:dyDescent="0.2">
      <c r="A383" s="1">
        <v>215302</v>
      </c>
      <c r="B383" s="5" t="s">
        <v>277</v>
      </c>
      <c r="C383" s="13">
        <v>0</v>
      </c>
      <c r="D383" s="13">
        <v>0</v>
      </c>
      <c r="E383" s="13">
        <f t="shared" si="45"/>
        <v>0</v>
      </c>
      <c r="F383" s="13">
        <v>0</v>
      </c>
      <c r="G383" s="13">
        <v>97900</v>
      </c>
      <c r="H383" s="13">
        <f t="shared" si="44"/>
        <v>97900</v>
      </c>
    </row>
    <row r="384" spans="1:8" x14ac:dyDescent="0.2">
      <c r="A384" s="1">
        <v>215303</v>
      </c>
      <c r="B384" s="5" t="s">
        <v>278</v>
      </c>
      <c r="C384" s="13">
        <v>0</v>
      </c>
      <c r="D384" s="13">
        <v>0</v>
      </c>
      <c r="E384" s="13">
        <f t="shared" si="45"/>
        <v>0</v>
      </c>
      <c r="F384" s="13">
        <v>0</v>
      </c>
      <c r="G384" s="13">
        <v>31600</v>
      </c>
      <c r="H384" s="13">
        <f t="shared" si="44"/>
        <v>31600</v>
      </c>
    </row>
    <row r="385" spans="1:8" x14ac:dyDescent="0.2">
      <c r="A385" s="1">
        <v>215304</v>
      </c>
      <c r="B385" s="5" t="s">
        <v>279</v>
      </c>
      <c r="C385" s="13">
        <v>0</v>
      </c>
      <c r="D385" s="13">
        <v>0</v>
      </c>
      <c r="E385" s="13">
        <f t="shared" si="45"/>
        <v>0</v>
      </c>
      <c r="F385" s="13">
        <v>0</v>
      </c>
      <c r="G385" s="13">
        <v>90537</v>
      </c>
      <c r="H385" s="13">
        <f t="shared" si="44"/>
        <v>90537</v>
      </c>
    </row>
    <row r="386" spans="1:8" x14ac:dyDescent="0.2">
      <c r="A386" s="1">
        <v>215305</v>
      </c>
      <c r="B386" s="5" t="s">
        <v>280</v>
      </c>
      <c r="C386" s="13">
        <v>0</v>
      </c>
      <c r="D386" s="13">
        <v>0</v>
      </c>
      <c r="E386" s="13">
        <f t="shared" si="45"/>
        <v>0</v>
      </c>
      <c r="F386" s="13">
        <v>0</v>
      </c>
      <c r="G386" s="13">
        <v>20600</v>
      </c>
      <c r="H386" s="13">
        <f t="shared" si="44"/>
        <v>20600</v>
      </c>
    </row>
    <row r="387" spans="1:8" x14ac:dyDescent="0.2">
      <c r="A387" s="1">
        <v>216003</v>
      </c>
      <c r="B387" s="5" t="s">
        <v>361</v>
      </c>
      <c r="C387" s="13">
        <v>0</v>
      </c>
      <c r="D387" s="13">
        <v>0</v>
      </c>
      <c r="E387" s="13">
        <f t="shared" si="45"/>
        <v>0</v>
      </c>
      <c r="F387" s="13">
        <v>0</v>
      </c>
      <c r="G387" s="13">
        <v>100000</v>
      </c>
      <c r="H387" s="13">
        <f t="shared" si="44"/>
        <v>100000</v>
      </c>
    </row>
    <row r="388" spans="1:8" x14ac:dyDescent="0.2">
      <c r="A388" s="1">
        <v>216009</v>
      </c>
      <c r="B388" s="5" t="s">
        <v>281</v>
      </c>
      <c r="C388" s="13">
        <v>0</v>
      </c>
      <c r="D388" s="13">
        <v>0</v>
      </c>
      <c r="E388" s="13">
        <f t="shared" si="45"/>
        <v>0</v>
      </c>
      <c r="F388" s="13">
        <v>0</v>
      </c>
      <c r="G388" s="13">
        <v>114400</v>
      </c>
      <c r="H388" s="13">
        <f t="shared" si="44"/>
        <v>114400</v>
      </c>
    </row>
    <row r="389" spans="1:8" x14ac:dyDescent="0.2">
      <c r="A389" s="1">
        <v>216029</v>
      </c>
      <c r="B389" s="5" t="s">
        <v>282</v>
      </c>
      <c r="C389" s="13">
        <v>0</v>
      </c>
      <c r="D389" s="13">
        <v>0</v>
      </c>
      <c r="E389" s="13">
        <f t="shared" si="45"/>
        <v>0</v>
      </c>
      <c r="F389" s="13">
        <v>0</v>
      </c>
      <c r="G389" s="13">
        <v>134292</v>
      </c>
      <c r="H389" s="13">
        <f t="shared" si="44"/>
        <v>134292</v>
      </c>
    </row>
    <row r="390" spans="1:8" x14ac:dyDescent="0.2">
      <c r="A390" s="1">
        <v>216031</v>
      </c>
      <c r="B390" s="5" t="s">
        <v>283</v>
      </c>
      <c r="C390" s="13">
        <v>0</v>
      </c>
      <c r="D390" s="13">
        <v>0</v>
      </c>
      <c r="E390" s="13">
        <f t="shared" si="45"/>
        <v>0</v>
      </c>
      <c r="F390" s="13">
        <v>0</v>
      </c>
      <c r="G390" s="13">
        <v>4000</v>
      </c>
      <c r="H390" s="13">
        <f t="shared" si="44"/>
        <v>4000</v>
      </c>
    </row>
    <row r="391" spans="1:8" x14ac:dyDescent="0.2">
      <c r="A391" s="1">
        <v>216033</v>
      </c>
      <c r="B391" s="5" t="s">
        <v>284</v>
      </c>
      <c r="C391" s="13">
        <v>0</v>
      </c>
      <c r="D391" s="13">
        <v>0</v>
      </c>
      <c r="E391" s="13">
        <f t="shared" si="45"/>
        <v>0</v>
      </c>
      <c r="F391" s="13">
        <v>0</v>
      </c>
      <c r="G391" s="13">
        <v>104583</v>
      </c>
      <c r="H391" s="13">
        <f t="shared" si="44"/>
        <v>104583</v>
      </c>
    </row>
    <row r="392" spans="1:8" x14ac:dyDescent="0.2">
      <c r="A392" s="1">
        <v>216074</v>
      </c>
      <c r="B392" s="5" t="s">
        <v>285</v>
      </c>
      <c r="C392" s="13">
        <v>0</v>
      </c>
      <c r="D392" s="13">
        <v>0</v>
      </c>
      <c r="E392" s="13">
        <f t="shared" si="45"/>
        <v>0</v>
      </c>
      <c r="F392" s="13">
        <v>0</v>
      </c>
      <c r="G392" s="13">
        <v>569093</v>
      </c>
      <c r="H392" s="13">
        <f t="shared" si="44"/>
        <v>569093</v>
      </c>
    </row>
    <row r="393" spans="1:8" x14ac:dyDescent="0.2">
      <c r="A393" s="1">
        <v>216043</v>
      </c>
      <c r="B393" s="5" t="s">
        <v>287</v>
      </c>
      <c r="C393" s="13">
        <v>0</v>
      </c>
      <c r="D393" s="13">
        <v>0</v>
      </c>
      <c r="E393" s="13">
        <f t="shared" si="45"/>
        <v>0</v>
      </c>
      <c r="F393" s="13">
        <v>0</v>
      </c>
      <c r="G393" s="13">
        <v>15478</v>
      </c>
      <c r="H393" s="13">
        <f t="shared" si="44"/>
        <v>15478</v>
      </c>
    </row>
    <row r="394" spans="1:8" x14ac:dyDescent="0.2">
      <c r="A394" s="1">
        <v>216111</v>
      </c>
      <c r="B394" s="5" t="s">
        <v>288</v>
      </c>
      <c r="C394" s="13">
        <v>0</v>
      </c>
      <c r="D394" s="13">
        <v>0</v>
      </c>
      <c r="E394" s="13">
        <f t="shared" si="45"/>
        <v>0</v>
      </c>
      <c r="F394" s="13">
        <v>0</v>
      </c>
      <c r="G394" s="13">
        <v>64675</v>
      </c>
      <c r="H394" s="13">
        <f t="shared" si="44"/>
        <v>64675</v>
      </c>
    </row>
    <row r="395" spans="1:8" x14ac:dyDescent="0.2">
      <c r="A395" s="1">
        <v>216424</v>
      </c>
      <c r="B395" s="5" t="s">
        <v>316</v>
      </c>
      <c r="C395" s="13">
        <v>0</v>
      </c>
      <c r="D395" s="13">
        <v>0</v>
      </c>
      <c r="E395" s="13">
        <f t="shared" si="45"/>
        <v>0</v>
      </c>
      <c r="F395" s="13">
        <v>0</v>
      </c>
      <c r="G395" s="13">
        <v>27659</v>
      </c>
      <c r="H395" s="13">
        <f t="shared" ref="H395:H426" si="46">+C395+D395+E395+F395+G395</f>
        <v>27659</v>
      </c>
    </row>
    <row r="396" spans="1:8" x14ac:dyDescent="0.2">
      <c r="A396" s="1">
        <v>216425</v>
      </c>
      <c r="B396" s="5" t="s">
        <v>289</v>
      </c>
      <c r="C396" s="13">
        <v>0</v>
      </c>
      <c r="D396" s="13">
        <v>0</v>
      </c>
      <c r="E396" s="13">
        <f t="shared" si="45"/>
        <v>0</v>
      </c>
      <c r="F396" s="13">
        <v>0</v>
      </c>
      <c r="G396" s="13">
        <v>18684</v>
      </c>
      <c r="H396" s="13">
        <f t="shared" si="46"/>
        <v>18684</v>
      </c>
    </row>
    <row r="397" spans="1:8" x14ac:dyDescent="0.2">
      <c r="A397" s="1">
        <v>216426</v>
      </c>
      <c r="B397" s="5" t="s">
        <v>290</v>
      </c>
      <c r="C397" s="13">
        <v>0</v>
      </c>
      <c r="D397" s="13">
        <v>0</v>
      </c>
      <c r="E397" s="13">
        <f t="shared" si="45"/>
        <v>0</v>
      </c>
      <c r="F397" s="13">
        <v>0</v>
      </c>
      <c r="G397" s="13">
        <v>249095.51</v>
      </c>
      <c r="H397" s="13">
        <f t="shared" si="46"/>
        <v>249095.51</v>
      </c>
    </row>
    <row r="398" spans="1:8" x14ac:dyDescent="0.2">
      <c r="A398" s="1">
        <v>216431</v>
      </c>
      <c r="B398" s="5" t="s">
        <v>286</v>
      </c>
      <c r="C398" s="13">
        <v>0</v>
      </c>
      <c r="D398" s="13">
        <v>0</v>
      </c>
      <c r="E398" s="13">
        <f>SUM(C398:D398)*0.32</f>
        <v>0</v>
      </c>
      <c r="F398" s="13">
        <v>0</v>
      </c>
      <c r="G398" s="13">
        <v>72985</v>
      </c>
      <c r="H398" s="13">
        <f t="shared" si="46"/>
        <v>72985</v>
      </c>
    </row>
    <row r="399" spans="1:8" x14ac:dyDescent="0.2">
      <c r="A399" s="1">
        <v>216432</v>
      </c>
      <c r="B399" s="5" t="s">
        <v>364</v>
      </c>
      <c r="C399" s="13">
        <v>0</v>
      </c>
      <c r="D399" s="13">
        <v>0</v>
      </c>
      <c r="E399" s="13">
        <f>SUM(C399:D399)*0.32</f>
        <v>0</v>
      </c>
      <c r="F399" s="13">
        <v>0</v>
      </c>
      <c r="G399" s="13">
        <v>8000</v>
      </c>
      <c r="H399" s="13">
        <f t="shared" si="46"/>
        <v>8000</v>
      </c>
    </row>
    <row r="400" spans="1:8" x14ac:dyDescent="0.2">
      <c r="A400" s="1">
        <v>216433</v>
      </c>
      <c r="B400" s="5" t="s">
        <v>315</v>
      </c>
      <c r="C400" s="13">
        <v>0</v>
      </c>
      <c r="D400" s="13">
        <v>0</v>
      </c>
      <c r="E400" s="13">
        <f t="shared" si="45"/>
        <v>0</v>
      </c>
      <c r="F400" s="13">
        <v>0</v>
      </c>
      <c r="G400" s="13">
        <v>200000</v>
      </c>
      <c r="H400" s="13">
        <f t="shared" si="46"/>
        <v>200000</v>
      </c>
    </row>
    <row r="401" spans="1:8" x14ac:dyDescent="0.2">
      <c r="A401" s="1">
        <v>216434</v>
      </c>
      <c r="B401" s="5" t="s">
        <v>317</v>
      </c>
      <c r="C401" s="13">
        <v>0</v>
      </c>
      <c r="D401" s="13">
        <v>0</v>
      </c>
      <c r="E401" s="13">
        <f t="shared" si="45"/>
        <v>0</v>
      </c>
      <c r="F401" s="13">
        <v>0</v>
      </c>
      <c r="G401" s="13">
        <v>1000</v>
      </c>
      <c r="H401" s="13">
        <f t="shared" si="46"/>
        <v>1000</v>
      </c>
    </row>
    <row r="402" spans="1:8" x14ac:dyDescent="0.2">
      <c r="A402" s="1">
        <v>216435</v>
      </c>
      <c r="B402" s="5" t="s">
        <v>350</v>
      </c>
      <c r="C402" s="13">
        <v>0</v>
      </c>
      <c r="D402" s="13">
        <v>0</v>
      </c>
      <c r="E402" s="13">
        <f t="shared" si="45"/>
        <v>0</v>
      </c>
      <c r="F402" s="13">
        <v>0</v>
      </c>
      <c r="G402" s="13">
        <v>25200</v>
      </c>
      <c r="H402" s="13">
        <f t="shared" si="46"/>
        <v>25200</v>
      </c>
    </row>
    <row r="403" spans="1:8" x14ac:dyDescent="0.2">
      <c r="A403" s="1">
        <v>216437</v>
      </c>
      <c r="B403" s="5" t="s">
        <v>370</v>
      </c>
      <c r="C403" s="13">
        <v>0</v>
      </c>
      <c r="D403" s="13">
        <v>0</v>
      </c>
      <c r="E403" s="13">
        <f>SUM(C403:D403)*0.32</f>
        <v>0</v>
      </c>
      <c r="F403" s="13">
        <v>0</v>
      </c>
      <c r="G403" s="13">
        <v>47504</v>
      </c>
      <c r="H403" s="13">
        <f t="shared" si="46"/>
        <v>47504</v>
      </c>
    </row>
    <row r="404" spans="1:8" x14ac:dyDescent="0.2">
      <c r="A404" s="1">
        <v>216438</v>
      </c>
      <c r="B404" s="5" t="s">
        <v>371</v>
      </c>
      <c r="C404" s="13">
        <v>0</v>
      </c>
      <c r="D404" s="13">
        <v>0</v>
      </c>
      <c r="E404" s="13">
        <f>SUM(C404:D404)*0.32</f>
        <v>0</v>
      </c>
      <c r="F404" s="13">
        <v>0</v>
      </c>
      <c r="G404" s="13">
        <v>8800</v>
      </c>
      <c r="H404" s="13">
        <f t="shared" si="46"/>
        <v>8800</v>
      </c>
    </row>
    <row r="405" spans="1:8" x14ac:dyDescent="0.2">
      <c r="A405" s="1">
        <v>215184</v>
      </c>
      <c r="B405" s="5" t="s">
        <v>291</v>
      </c>
      <c r="C405" s="13">
        <v>23894</v>
      </c>
      <c r="D405" s="13">
        <v>0</v>
      </c>
      <c r="E405" s="13">
        <f t="shared" si="45"/>
        <v>7646.08</v>
      </c>
      <c r="F405" s="13">
        <v>0</v>
      </c>
      <c r="G405" s="13">
        <v>0</v>
      </c>
      <c r="H405" s="13">
        <f t="shared" si="46"/>
        <v>31540.080000000002</v>
      </c>
    </row>
    <row r="406" spans="1:8" x14ac:dyDescent="0.2">
      <c r="A406" s="1">
        <v>215194</v>
      </c>
      <c r="B406" s="5" t="s">
        <v>292</v>
      </c>
      <c r="C406" s="13">
        <v>600966</v>
      </c>
      <c r="D406" s="13">
        <f>20000+400+600</f>
        <v>21000</v>
      </c>
      <c r="E406" s="13">
        <f t="shared" si="45"/>
        <v>199029.12</v>
      </c>
      <c r="F406" s="13">
        <v>0</v>
      </c>
      <c r="G406" s="13">
        <v>0</v>
      </c>
      <c r="H406" s="13">
        <f t="shared" si="46"/>
        <v>820995.12</v>
      </c>
    </row>
    <row r="407" spans="1:8" x14ac:dyDescent="0.2">
      <c r="A407" s="1">
        <v>215193</v>
      </c>
      <c r="B407" s="5" t="s">
        <v>293</v>
      </c>
      <c r="C407" s="13">
        <v>37747</v>
      </c>
      <c r="D407" s="10">
        <f>10000+200+300</f>
        <v>10500</v>
      </c>
      <c r="E407" s="10">
        <f t="shared" si="45"/>
        <v>15439.04</v>
      </c>
      <c r="F407" s="13">
        <v>0</v>
      </c>
      <c r="G407" s="13">
        <v>0</v>
      </c>
      <c r="H407" s="13">
        <f t="shared" si="46"/>
        <v>63686.04</v>
      </c>
    </row>
    <row r="408" spans="1:8" x14ac:dyDescent="0.2">
      <c r="A408" s="1">
        <v>215192</v>
      </c>
      <c r="B408" s="5" t="s">
        <v>294</v>
      </c>
      <c r="C408" s="13">
        <v>102666</v>
      </c>
      <c r="D408" s="10">
        <f>50000+1000+1530</f>
        <v>52530</v>
      </c>
      <c r="E408" s="10">
        <f t="shared" si="45"/>
        <v>49662.720000000001</v>
      </c>
      <c r="F408" s="13">
        <v>0</v>
      </c>
      <c r="G408" s="13">
        <v>0</v>
      </c>
      <c r="H408" s="13">
        <f t="shared" si="46"/>
        <v>204858.72</v>
      </c>
    </row>
    <row r="409" spans="1:8" x14ac:dyDescent="0.2">
      <c r="A409" s="1">
        <v>215191</v>
      </c>
      <c r="B409" s="5" t="s">
        <v>295</v>
      </c>
      <c r="C409" s="13">
        <v>0</v>
      </c>
      <c r="D409" s="10">
        <f>14500+290+445</f>
        <v>15235</v>
      </c>
      <c r="E409" s="10">
        <f t="shared" si="45"/>
        <v>4875.2</v>
      </c>
      <c r="F409" s="13">
        <v>0</v>
      </c>
      <c r="G409" s="13">
        <v>0</v>
      </c>
      <c r="H409" s="13">
        <f t="shared" si="46"/>
        <v>20110.2</v>
      </c>
    </row>
    <row r="410" spans="1:8" x14ac:dyDescent="0.2">
      <c r="A410" s="1">
        <v>215190</v>
      </c>
      <c r="B410" s="5" t="s">
        <v>296</v>
      </c>
      <c r="C410" s="13">
        <v>0</v>
      </c>
      <c r="D410" s="10">
        <f>5500+110+170</f>
        <v>5780</v>
      </c>
      <c r="E410" s="10">
        <f t="shared" si="45"/>
        <v>1849.6000000000001</v>
      </c>
      <c r="F410" s="13">
        <v>0</v>
      </c>
      <c r="G410" s="13">
        <v>0</v>
      </c>
      <c r="H410" s="13">
        <f t="shared" si="46"/>
        <v>7629.6</v>
      </c>
    </row>
    <row r="411" spans="1:8" x14ac:dyDescent="0.2">
      <c r="A411" s="1">
        <v>215189</v>
      </c>
      <c r="B411" s="5" t="s">
        <v>297</v>
      </c>
      <c r="C411" s="13">
        <v>25163</v>
      </c>
      <c r="D411" s="13">
        <v>0</v>
      </c>
      <c r="E411" s="13">
        <f t="shared" si="45"/>
        <v>8052.16</v>
      </c>
      <c r="F411" s="13">
        <v>0</v>
      </c>
      <c r="G411" s="13">
        <v>0</v>
      </c>
      <c r="H411" s="13">
        <f t="shared" si="46"/>
        <v>33215.160000000003</v>
      </c>
    </row>
    <row r="412" spans="1:8" x14ac:dyDescent="0.2">
      <c r="A412" s="1">
        <v>215188</v>
      </c>
      <c r="B412" s="5" t="s">
        <v>298</v>
      </c>
      <c r="C412" s="13">
        <v>12500</v>
      </c>
      <c r="D412" s="13">
        <v>0</v>
      </c>
      <c r="E412" s="13">
        <f t="shared" si="45"/>
        <v>4000</v>
      </c>
      <c r="F412" s="13">
        <v>0</v>
      </c>
      <c r="G412" s="13">
        <v>0</v>
      </c>
      <c r="H412" s="13">
        <f t="shared" si="46"/>
        <v>16500</v>
      </c>
    </row>
    <row r="413" spans="1:8" x14ac:dyDescent="0.2">
      <c r="A413" s="1">
        <v>215200</v>
      </c>
      <c r="B413" s="5" t="s">
        <v>299</v>
      </c>
      <c r="C413" s="13">
        <v>0</v>
      </c>
      <c r="D413" s="13">
        <v>0</v>
      </c>
      <c r="E413" s="13">
        <f t="shared" si="45"/>
        <v>0</v>
      </c>
      <c r="F413" s="13">
        <v>0</v>
      </c>
      <c r="G413" s="13">
        <v>0</v>
      </c>
      <c r="H413" s="13">
        <f t="shared" si="46"/>
        <v>0</v>
      </c>
    </row>
    <row r="414" spans="1:8" x14ac:dyDescent="0.2">
      <c r="A414" s="1">
        <v>215225</v>
      </c>
      <c r="B414" s="5" t="s">
        <v>395</v>
      </c>
      <c r="C414" s="13">
        <f>945879+85059+138003+303343</f>
        <v>1472284</v>
      </c>
      <c r="D414" s="13">
        <v>0</v>
      </c>
      <c r="E414" s="13">
        <f>187030.56+93773.76</f>
        <v>280804.32</v>
      </c>
      <c r="F414" s="13">
        <v>0</v>
      </c>
      <c r="G414" s="13">
        <v>0</v>
      </c>
      <c r="H414" s="13">
        <f t="shared" si="46"/>
        <v>1753088.32</v>
      </c>
    </row>
    <row r="415" spans="1:8" x14ac:dyDescent="0.2">
      <c r="A415" s="1">
        <v>215225</v>
      </c>
      <c r="B415" s="5" t="s">
        <v>385</v>
      </c>
      <c r="C415" s="13">
        <v>739215</v>
      </c>
      <c r="D415" s="13">
        <v>0</v>
      </c>
      <c r="E415" s="13">
        <v>0</v>
      </c>
      <c r="F415" s="13">
        <v>0</v>
      </c>
      <c r="G415" s="13">
        <v>0</v>
      </c>
      <c r="H415" s="13">
        <f t="shared" si="46"/>
        <v>739215</v>
      </c>
    </row>
    <row r="416" spans="1:8" x14ac:dyDescent="0.2">
      <c r="A416" s="1">
        <v>215196</v>
      </c>
      <c r="B416" s="5" t="s">
        <v>300</v>
      </c>
      <c r="C416" s="13">
        <v>0</v>
      </c>
      <c r="D416" s="13">
        <v>0</v>
      </c>
      <c r="E416" s="13">
        <f t="shared" si="45"/>
        <v>0</v>
      </c>
      <c r="F416" s="13">
        <v>1155000</v>
      </c>
      <c r="G416" s="13">
        <v>0</v>
      </c>
      <c r="H416" s="13">
        <f t="shared" si="46"/>
        <v>1155000</v>
      </c>
    </row>
    <row r="417" spans="1:8" x14ac:dyDescent="0.2">
      <c r="A417" s="1">
        <v>215077</v>
      </c>
      <c r="B417" s="5" t="s">
        <v>301</v>
      </c>
      <c r="C417" s="13">
        <v>0</v>
      </c>
      <c r="D417" s="13">
        <v>0</v>
      </c>
      <c r="E417" s="13">
        <f t="shared" si="45"/>
        <v>0</v>
      </c>
      <c r="F417" s="13">
        <v>0</v>
      </c>
      <c r="G417" s="13">
        <v>55000</v>
      </c>
      <c r="H417" s="13">
        <f t="shared" si="46"/>
        <v>55000</v>
      </c>
    </row>
    <row r="418" spans="1:8" x14ac:dyDescent="0.2">
      <c r="A418" s="1">
        <v>215075</v>
      </c>
      <c r="B418" s="5" t="s">
        <v>302</v>
      </c>
      <c r="C418" s="13">
        <v>0</v>
      </c>
      <c r="D418" s="13">
        <v>0</v>
      </c>
      <c r="E418" s="13">
        <f t="shared" si="45"/>
        <v>0</v>
      </c>
      <c r="F418" s="13">
        <v>0</v>
      </c>
      <c r="G418" s="13">
        <v>320000</v>
      </c>
      <c r="H418" s="13">
        <f t="shared" si="46"/>
        <v>320000</v>
      </c>
    </row>
    <row r="419" spans="1:8" x14ac:dyDescent="0.2">
      <c r="A419" s="1">
        <v>216001</v>
      </c>
      <c r="B419" s="5" t="s">
        <v>303</v>
      </c>
      <c r="C419" s="13">
        <v>0</v>
      </c>
      <c r="D419" s="13">
        <v>0</v>
      </c>
      <c r="E419" s="13">
        <f t="shared" si="45"/>
        <v>0</v>
      </c>
      <c r="F419" s="13">
        <v>0</v>
      </c>
      <c r="G419" s="13">
        <v>20000</v>
      </c>
      <c r="H419" s="13">
        <f t="shared" si="46"/>
        <v>20000</v>
      </c>
    </row>
    <row r="420" spans="1:8" x14ac:dyDescent="0.2">
      <c r="A420" s="1">
        <v>215195</v>
      </c>
      <c r="B420" s="5" t="s">
        <v>304</v>
      </c>
      <c r="C420" s="13">
        <v>0</v>
      </c>
      <c r="D420" s="13">
        <v>0</v>
      </c>
      <c r="E420" s="13">
        <f t="shared" si="45"/>
        <v>0</v>
      </c>
      <c r="F420" s="13">
        <v>0</v>
      </c>
      <c r="G420" s="13">
        <v>537547</v>
      </c>
      <c r="H420" s="13">
        <f t="shared" si="46"/>
        <v>537547</v>
      </c>
    </row>
    <row r="421" spans="1:8" x14ac:dyDescent="0.2">
      <c r="A421" s="1">
        <v>230005</v>
      </c>
      <c r="B421" s="5" t="s">
        <v>383</v>
      </c>
      <c r="C421" s="13">
        <v>0</v>
      </c>
      <c r="D421" s="13">
        <v>0</v>
      </c>
      <c r="E421" s="13">
        <f t="shared" si="45"/>
        <v>0</v>
      </c>
      <c r="F421" s="13">
        <v>0</v>
      </c>
      <c r="G421" s="13">
        <v>1104942.17</v>
      </c>
      <c r="H421" s="13">
        <f t="shared" si="46"/>
        <v>1104942.17</v>
      </c>
    </row>
    <row r="422" spans="1:8" x14ac:dyDescent="0.2">
      <c r="A422" s="1">
        <v>215200</v>
      </c>
      <c r="B422" s="5" t="s">
        <v>393</v>
      </c>
      <c r="C422" s="13">
        <v>0</v>
      </c>
      <c r="D422" s="13">
        <v>0</v>
      </c>
      <c r="E422" s="13">
        <v>766762</v>
      </c>
      <c r="F422" s="13">
        <v>0</v>
      </c>
      <c r="G422" s="13">
        <v>0</v>
      </c>
      <c r="H422" s="13">
        <f t="shared" si="46"/>
        <v>766762</v>
      </c>
    </row>
    <row r="423" spans="1:8" x14ac:dyDescent="0.2">
      <c r="C423" s="10"/>
      <c r="D423" s="13"/>
      <c r="E423" s="13"/>
      <c r="F423" s="13"/>
      <c r="G423" s="13"/>
      <c r="H423" s="13"/>
    </row>
    <row r="424" spans="1:8" x14ac:dyDescent="0.2">
      <c r="B424" s="5" t="s">
        <v>13</v>
      </c>
      <c r="C424" s="14">
        <f t="shared" ref="C424:H424" si="47">SUM(C363:C423)</f>
        <v>3356282</v>
      </c>
      <c r="D424" s="14">
        <f t="shared" si="47"/>
        <v>105045</v>
      </c>
      <c r="E424" s="14">
        <f t="shared" si="47"/>
        <v>1388900.24</v>
      </c>
      <c r="F424" s="14">
        <f t="shared" si="47"/>
        <v>1155000</v>
      </c>
      <c r="G424" s="14">
        <f t="shared" si="47"/>
        <v>9641133.709999999</v>
      </c>
      <c r="H424" s="14">
        <f t="shared" si="47"/>
        <v>15646360.949999997</v>
      </c>
    </row>
    <row r="425" spans="1:8" x14ac:dyDescent="0.2">
      <c r="C425" s="13"/>
      <c r="D425" s="13"/>
      <c r="E425" s="13"/>
      <c r="F425" s="13"/>
      <c r="G425" s="13"/>
      <c r="H425" s="13"/>
    </row>
    <row r="426" spans="1:8" ht="13.5" thickBot="1" x14ac:dyDescent="0.25">
      <c r="B426" s="5" t="s">
        <v>369</v>
      </c>
      <c r="C426" s="26">
        <f t="shared" ref="C426:H426" si="48">+C23+C237+C342+C259+C218+C360+C292+C316+C424</f>
        <v>43124301.049999997</v>
      </c>
      <c r="D426" s="26">
        <f t="shared" si="48"/>
        <v>10256833.120000001</v>
      </c>
      <c r="E426" s="26">
        <f t="shared" si="48"/>
        <v>17248754.7744</v>
      </c>
      <c r="F426" s="26">
        <f t="shared" si="48"/>
        <v>1155000</v>
      </c>
      <c r="G426" s="26">
        <f t="shared" si="48"/>
        <v>18267897.129999999</v>
      </c>
      <c r="H426" s="26">
        <f t="shared" si="48"/>
        <v>90052786.074399993</v>
      </c>
    </row>
    <row r="427" spans="1:8" ht="13.5" thickTop="1" x14ac:dyDescent="0.2">
      <c r="C427" s="13"/>
      <c r="D427" s="13"/>
      <c r="E427" s="13"/>
      <c r="F427" s="13"/>
      <c r="G427" s="13"/>
      <c r="H427" s="13"/>
    </row>
    <row r="428" spans="1:8" x14ac:dyDescent="0.2">
      <c r="D428" s="21"/>
    </row>
    <row r="431" spans="1:8" x14ac:dyDescent="0.2">
      <c r="G431" s="12"/>
    </row>
    <row r="432" spans="1:8" x14ac:dyDescent="0.2">
      <c r="G432" s="12"/>
    </row>
  </sheetData>
  <mergeCells count="3">
    <mergeCell ref="A1:H1"/>
    <mergeCell ref="A2:H2"/>
    <mergeCell ref="A3:H3"/>
  </mergeCells>
  <pageMargins left="0.32" right="0.75" top="0.26" bottom="0.39" header="0" footer="0"/>
  <pageSetup scale="53" fitToHeight="7" orientation="landscape" r:id="rId1"/>
  <headerFooter alignWithMargins="0">
    <oddFooter>&amp;L&amp;D&amp;R&amp;F</oddFooter>
  </headerFooter>
  <rowBreaks count="3" manualBreakCount="3">
    <brk id="110" max="10" man="1"/>
    <brk id="197" max="10" man="1"/>
    <brk id="31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ORG</vt:lpstr>
      <vt:lpstr>ORG!Print_Area</vt:lpstr>
      <vt:lpstr>ORG!Print_Titles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WSU</cp:lastModifiedBy>
  <cp:lastPrinted>2015-11-24T21:37:53Z</cp:lastPrinted>
  <dcterms:created xsi:type="dcterms:W3CDTF">1998-10-16T18:20:16Z</dcterms:created>
  <dcterms:modified xsi:type="dcterms:W3CDTF">2015-11-30T21:26:52Z</dcterms:modified>
</cp:coreProperties>
</file>