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4680" yWindow="-60" windowWidth="12640" windowHeight="11640" activeTab="1"/>
  </bookViews>
  <sheets>
    <sheet name="Summary" sheetId="5" r:id="rId1"/>
    <sheet name="With 7% Reduction" sheetId="7" r:id="rId2"/>
  </sheets>
  <definedNames>
    <definedName name="_xlnm.Print_Area" localSheetId="1">'With 7% Reduction'!$A$1:$G$393</definedName>
    <definedName name="_xlnm.Print_Titles" localSheetId="1">'With 7% Reduction'!$1:$4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6" i="5"/>
  <c r="C16"/>
  <c r="C23"/>
  <c r="D23"/>
  <c r="E23"/>
  <c r="B23"/>
  <c r="B26"/>
  <c r="E26"/>
  <c r="F26"/>
  <c r="C11"/>
  <c r="E11"/>
  <c r="B11"/>
  <c r="F12"/>
  <c r="E12"/>
  <c r="D12"/>
  <c r="C12"/>
  <c r="B12"/>
  <c r="E13"/>
  <c r="E17"/>
  <c r="D17"/>
  <c r="C15"/>
  <c r="B14"/>
  <c r="B15"/>
  <c r="B17"/>
  <c r="B13"/>
  <c r="B22"/>
  <c r="B25"/>
  <c r="B21"/>
  <c r="B9"/>
  <c r="B24"/>
  <c r="B27"/>
  <c r="E16"/>
  <c r="E24"/>
  <c r="E14"/>
  <c r="E15"/>
  <c r="E9"/>
  <c r="F23"/>
  <c r="F24"/>
  <c r="F25"/>
  <c r="C25"/>
  <c r="E25"/>
  <c r="C9"/>
  <c r="C17"/>
  <c r="C24"/>
  <c r="C22"/>
  <c r="E22"/>
  <c r="F22"/>
  <c r="C21"/>
  <c r="E21"/>
  <c r="F21"/>
  <c r="E27"/>
  <c r="F27"/>
  <c r="F11"/>
  <c r="D9"/>
  <c r="D25"/>
  <c r="D22"/>
  <c r="D24"/>
  <c r="D27"/>
  <c r="F16"/>
  <c r="C26"/>
  <c r="F9"/>
  <c r="D16"/>
  <c r="D11"/>
  <c r="C27"/>
  <c r="C14"/>
  <c r="G24"/>
  <c r="C13"/>
  <c r="D26"/>
  <c r="G25"/>
  <c r="F17"/>
  <c r="G9"/>
  <c r="G12"/>
  <c r="F13"/>
  <c r="F14"/>
  <c r="F15"/>
  <c r="D14"/>
  <c r="G16"/>
  <c r="D15"/>
  <c r="G17"/>
  <c r="D21"/>
  <c r="G27"/>
  <c r="G23"/>
  <c r="G22"/>
  <c r="G21"/>
  <c r="G15"/>
  <c r="G11"/>
  <c r="G14"/>
  <c r="G13"/>
  <c r="E19"/>
  <c r="C19"/>
  <c r="B29"/>
  <c r="B19"/>
  <c r="D13"/>
  <c r="G19"/>
  <c r="G26"/>
  <c r="F19"/>
  <c r="C29"/>
  <c r="G29"/>
  <c r="D19"/>
  <c r="F29"/>
  <c r="E29"/>
  <c r="D29"/>
  <c r="G387" i="7"/>
  <c r="G328"/>
  <c r="G254"/>
  <c r="G226"/>
  <c r="B252"/>
  <c r="B140"/>
  <c r="B151"/>
  <c r="B128"/>
  <c r="B133"/>
  <c r="B191"/>
  <c r="D362"/>
  <c r="G362"/>
  <c r="D361"/>
  <c r="G361"/>
  <c r="D360"/>
  <c r="G360"/>
  <c r="D359"/>
  <c r="G359"/>
  <c r="D358"/>
  <c r="G358"/>
  <c r="D357"/>
  <c r="G357"/>
  <c r="B235"/>
  <c r="B55"/>
  <c r="D354"/>
  <c r="G354"/>
  <c r="C104"/>
  <c r="D96"/>
  <c r="G96"/>
  <c r="D37"/>
  <c r="G37"/>
  <c r="C218"/>
  <c r="C213"/>
  <c r="D88"/>
  <c r="G88"/>
  <c r="F390"/>
  <c r="C390"/>
  <c r="B390"/>
  <c r="D388"/>
  <c r="G388"/>
  <c r="D386"/>
  <c r="G386"/>
  <c r="D385"/>
  <c r="G385"/>
  <c r="E390"/>
  <c r="D384"/>
  <c r="G384"/>
  <c r="D383"/>
  <c r="G383"/>
  <c r="D382"/>
  <c r="G382"/>
  <c r="D381"/>
  <c r="G381"/>
  <c r="D380"/>
  <c r="G380"/>
  <c r="D379"/>
  <c r="G379"/>
  <c r="D378"/>
  <c r="G378"/>
  <c r="D377"/>
  <c r="G377"/>
  <c r="D376"/>
  <c r="G376"/>
  <c r="D375"/>
  <c r="G375"/>
  <c r="D374"/>
  <c r="G374"/>
  <c r="D373"/>
  <c r="G373"/>
  <c r="D372"/>
  <c r="G372"/>
  <c r="D370"/>
  <c r="G370"/>
  <c r="D369"/>
  <c r="G369"/>
  <c r="D367"/>
  <c r="G367"/>
  <c r="D366"/>
  <c r="G366"/>
  <c r="D365"/>
  <c r="G365"/>
  <c r="D364"/>
  <c r="G364"/>
  <c r="D363"/>
  <c r="G363"/>
  <c r="D356"/>
  <c r="G356"/>
  <c r="D355"/>
  <c r="G355"/>
  <c r="D353"/>
  <c r="G353"/>
  <c r="D352"/>
  <c r="G352"/>
  <c r="D351"/>
  <c r="G351"/>
  <c r="D350"/>
  <c r="G350"/>
  <c r="D349"/>
  <c r="G349"/>
  <c r="D348"/>
  <c r="G348"/>
  <c r="D347"/>
  <c r="G347"/>
  <c r="D346"/>
  <c r="G346"/>
  <c r="D345"/>
  <c r="G345"/>
  <c r="D344"/>
  <c r="G344"/>
  <c r="D343"/>
  <c r="G343"/>
  <c r="D342"/>
  <c r="G342"/>
  <c r="E339"/>
  <c r="B339"/>
  <c r="F337"/>
  <c r="D337"/>
  <c r="G337"/>
  <c r="D336"/>
  <c r="G336"/>
  <c r="D335"/>
  <c r="G335"/>
  <c r="D334"/>
  <c r="G334"/>
  <c r="D333"/>
  <c r="G333"/>
  <c r="C332"/>
  <c r="D331"/>
  <c r="G331"/>
  <c r="D330"/>
  <c r="G330"/>
  <c r="D329"/>
  <c r="G329"/>
  <c r="D15"/>
  <c r="G15"/>
  <c r="D327"/>
  <c r="G327"/>
  <c r="D326"/>
  <c r="G326"/>
  <c r="D325"/>
  <c r="G325"/>
  <c r="D14"/>
  <c r="G14"/>
  <c r="D324"/>
  <c r="G324"/>
  <c r="C323"/>
  <c r="D322"/>
  <c r="G322"/>
  <c r="D321"/>
  <c r="G321"/>
  <c r="D320"/>
  <c r="G320"/>
  <c r="F317"/>
  <c r="E317"/>
  <c r="C317"/>
  <c r="B317"/>
  <c r="D315"/>
  <c r="G315"/>
  <c r="D314"/>
  <c r="G314"/>
  <c r="D313"/>
  <c r="G313"/>
  <c r="D312"/>
  <c r="G312"/>
  <c r="D311"/>
  <c r="G311"/>
  <c r="D310"/>
  <c r="G310"/>
  <c r="D309"/>
  <c r="G309"/>
  <c r="D308"/>
  <c r="G308"/>
  <c r="D307"/>
  <c r="G307"/>
  <c r="D306"/>
  <c r="G306"/>
  <c r="D305"/>
  <c r="G305"/>
  <c r="D304"/>
  <c r="G304"/>
  <c r="D303"/>
  <c r="G303"/>
  <c r="D302"/>
  <c r="G302"/>
  <c r="D301"/>
  <c r="G301"/>
  <c r="D300"/>
  <c r="G300"/>
  <c r="D299"/>
  <c r="G299"/>
  <c r="D298"/>
  <c r="G298"/>
  <c r="D297"/>
  <c r="G297"/>
  <c r="D296"/>
  <c r="G296"/>
  <c r="D295"/>
  <c r="G295"/>
  <c r="D294"/>
  <c r="G294"/>
  <c r="D293"/>
  <c r="G293"/>
  <c r="D292"/>
  <c r="G292"/>
  <c r="F289"/>
  <c r="E289"/>
  <c r="B289"/>
  <c r="D287"/>
  <c r="G287"/>
  <c r="D286"/>
  <c r="G286"/>
  <c r="C285"/>
  <c r="D284"/>
  <c r="G284"/>
  <c r="C283"/>
  <c r="D282"/>
  <c r="G282"/>
  <c r="D281"/>
  <c r="G281"/>
  <c r="C280"/>
  <c r="D279"/>
  <c r="G279"/>
  <c r="D278"/>
  <c r="G278"/>
  <c r="E275"/>
  <c r="C275"/>
  <c r="B275"/>
  <c r="D273"/>
  <c r="G273"/>
  <c r="D272"/>
  <c r="G272"/>
  <c r="F271"/>
  <c r="D271"/>
  <c r="G271"/>
  <c r="D270"/>
  <c r="G270"/>
  <c r="D269"/>
  <c r="G269"/>
  <c r="D268"/>
  <c r="G268"/>
  <c r="D267"/>
  <c r="G267"/>
  <c r="D266"/>
  <c r="G266"/>
  <c r="D265"/>
  <c r="G265"/>
  <c r="D264"/>
  <c r="G264"/>
  <c r="D263"/>
  <c r="G263"/>
  <c r="D262"/>
  <c r="G262"/>
  <c r="D261"/>
  <c r="G261"/>
  <c r="D260"/>
  <c r="G260"/>
  <c r="D259"/>
  <c r="G259"/>
  <c r="D258"/>
  <c r="G258"/>
  <c r="D257"/>
  <c r="G257"/>
  <c r="D256"/>
  <c r="G256"/>
  <c r="D255"/>
  <c r="G255"/>
  <c r="D253"/>
  <c r="G253"/>
  <c r="D252"/>
  <c r="G252"/>
  <c r="D251"/>
  <c r="G251"/>
  <c r="D250"/>
  <c r="G250"/>
  <c r="E247"/>
  <c r="B247"/>
  <c r="D246"/>
  <c r="G246"/>
  <c r="D245"/>
  <c r="G245"/>
  <c r="D244"/>
  <c r="G244"/>
  <c r="D243"/>
  <c r="G243"/>
  <c r="D242"/>
  <c r="G242"/>
  <c r="D241"/>
  <c r="G241"/>
  <c r="D240"/>
  <c r="G240"/>
  <c r="C239"/>
  <c r="D238"/>
  <c r="G238"/>
  <c r="D237"/>
  <c r="G237"/>
  <c r="D236"/>
  <c r="G236"/>
  <c r="D235"/>
  <c r="G235"/>
  <c r="D234"/>
  <c r="G234"/>
  <c r="D233"/>
  <c r="G233"/>
  <c r="F230"/>
  <c r="E230"/>
  <c r="B230"/>
  <c r="D228"/>
  <c r="G228"/>
  <c r="D227"/>
  <c r="G227"/>
  <c r="D225"/>
  <c r="G225"/>
  <c r="D224"/>
  <c r="G224"/>
  <c r="D223"/>
  <c r="G223"/>
  <c r="D222"/>
  <c r="G222"/>
  <c r="D221"/>
  <c r="G221"/>
  <c r="D220"/>
  <c r="G220"/>
  <c r="D219"/>
  <c r="G219"/>
  <c r="D217"/>
  <c r="G217"/>
  <c r="D216"/>
  <c r="G216"/>
  <c r="D215"/>
  <c r="G215"/>
  <c r="D214"/>
  <c r="G214"/>
  <c r="D213"/>
  <c r="G213"/>
  <c r="D212"/>
  <c r="G212"/>
  <c r="E207"/>
  <c r="B207"/>
  <c r="D205"/>
  <c r="G205"/>
  <c r="D204"/>
  <c r="G204"/>
  <c r="D203"/>
  <c r="G203"/>
  <c r="D202"/>
  <c r="G202"/>
  <c r="D201"/>
  <c r="G201"/>
  <c r="D200"/>
  <c r="G200"/>
  <c r="D199"/>
  <c r="G199"/>
  <c r="D198"/>
  <c r="G198"/>
  <c r="D197"/>
  <c r="G197"/>
  <c r="D196"/>
  <c r="G196"/>
  <c r="D195"/>
  <c r="G195"/>
  <c r="D194"/>
  <c r="G194"/>
  <c r="D193"/>
  <c r="G193"/>
  <c r="D192"/>
  <c r="G192"/>
  <c r="D191"/>
  <c r="G191"/>
  <c r="C190"/>
  <c r="E187"/>
  <c r="C187"/>
  <c r="B187"/>
  <c r="D185"/>
  <c r="G185"/>
  <c r="D184"/>
  <c r="G184"/>
  <c r="D183"/>
  <c r="G183"/>
  <c r="D182"/>
  <c r="G182"/>
  <c r="D181"/>
  <c r="G181"/>
  <c r="D180"/>
  <c r="G180"/>
  <c r="D179"/>
  <c r="G179"/>
  <c r="D178"/>
  <c r="G178"/>
  <c r="E175"/>
  <c r="C175"/>
  <c r="B175"/>
  <c r="D173"/>
  <c r="G173"/>
  <c r="D172"/>
  <c r="G172"/>
  <c r="D171"/>
  <c r="G171"/>
  <c r="D170"/>
  <c r="G170"/>
  <c r="D169"/>
  <c r="G169"/>
  <c r="D168"/>
  <c r="G168"/>
  <c r="D167"/>
  <c r="G167"/>
  <c r="D166"/>
  <c r="G166"/>
  <c r="D165"/>
  <c r="G165"/>
  <c r="D164"/>
  <c r="G164"/>
  <c r="D163"/>
  <c r="G163"/>
  <c r="D162"/>
  <c r="G162"/>
  <c r="D161"/>
  <c r="G161"/>
  <c r="D160"/>
  <c r="G160"/>
  <c r="D159"/>
  <c r="G159"/>
  <c r="D158"/>
  <c r="G158"/>
  <c r="D157"/>
  <c r="G157"/>
  <c r="D156"/>
  <c r="G156"/>
  <c r="D155"/>
  <c r="G155"/>
  <c r="D154"/>
  <c r="G154"/>
  <c r="D153"/>
  <c r="G153"/>
  <c r="D152"/>
  <c r="G152"/>
  <c r="D151"/>
  <c r="G151"/>
  <c r="D150"/>
  <c r="G150"/>
  <c r="D149"/>
  <c r="G149"/>
  <c r="D148"/>
  <c r="G148"/>
  <c r="D147"/>
  <c r="G147"/>
  <c r="D146"/>
  <c r="G146"/>
  <c r="D145"/>
  <c r="G145"/>
  <c r="D144"/>
  <c r="G144"/>
  <c r="D143"/>
  <c r="G143"/>
  <c r="D142"/>
  <c r="G142"/>
  <c r="D141"/>
  <c r="G141"/>
  <c r="D140"/>
  <c r="G140"/>
  <c r="D139"/>
  <c r="G139"/>
  <c r="D138"/>
  <c r="G138"/>
  <c r="D137"/>
  <c r="G137"/>
  <c r="D136"/>
  <c r="G136"/>
  <c r="D135"/>
  <c r="G135"/>
  <c r="D134"/>
  <c r="G134"/>
  <c r="D133"/>
  <c r="G133"/>
  <c r="D132"/>
  <c r="G132"/>
  <c r="D131"/>
  <c r="G131"/>
  <c r="D130"/>
  <c r="G130"/>
  <c r="D129"/>
  <c r="G129"/>
  <c r="D128"/>
  <c r="G128"/>
  <c r="E125"/>
  <c r="B125"/>
  <c r="D123"/>
  <c r="G123"/>
  <c r="D122"/>
  <c r="G122"/>
  <c r="D121"/>
  <c r="G121"/>
  <c r="D120"/>
  <c r="G120"/>
  <c r="D119"/>
  <c r="G119"/>
  <c r="D118"/>
  <c r="G118"/>
  <c r="D117"/>
  <c r="G117"/>
  <c r="D116"/>
  <c r="G116"/>
  <c r="D115"/>
  <c r="G115"/>
  <c r="D114"/>
  <c r="G114"/>
  <c r="C113"/>
  <c r="D112"/>
  <c r="G112"/>
  <c r="D111"/>
  <c r="G111"/>
  <c r="D110"/>
  <c r="G110"/>
  <c r="D109"/>
  <c r="G109"/>
  <c r="D108"/>
  <c r="G108"/>
  <c r="D107"/>
  <c r="G107"/>
  <c r="D106"/>
  <c r="G106"/>
  <c r="D105"/>
  <c r="G105"/>
  <c r="D103"/>
  <c r="G103"/>
  <c r="D102"/>
  <c r="G102"/>
  <c r="E99"/>
  <c r="C99"/>
  <c r="B99"/>
  <c r="D97"/>
  <c r="G97"/>
  <c r="D95"/>
  <c r="G95"/>
  <c r="D94"/>
  <c r="G94"/>
  <c r="D93"/>
  <c r="G93"/>
  <c r="D92"/>
  <c r="G92"/>
  <c r="D91"/>
  <c r="G91"/>
  <c r="D90"/>
  <c r="G90"/>
  <c r="D89"/>
  <c r="G89"/>
  <c r="D87"/>
  <c r="G87"/>
  <c r="D86"/>
  <c r="G86"/>
  <c r="D85"/>
  <c r="G85"/>
  <c r="D84"/>
  <c r="G84"/>
  <c r="D83"/>
  <c r="G83"/>
  <c r="F80"/>
  <c r="E80"/>
  <c r="C80"/>
  <c r="B80"/>
  <c r="D78"/>
  <c r="G78"/>
  <c r="D77"/>
  <c r="G77"/>
  <c r="D76"/>
  <c r="G76"/>
  <c r="D75"/>
  <c r="G75"/>
  <c r="D74"/>
  <c r="G74"/>
  <c r="D73"/>
  <c r="G73"/>
  <c r="E70"/>
  <c r="C70"/>
  <c r="D68"/>
  <c r="G68"/>
  <c r="D67"/>
  <c r="G67"/>
  <c r="D66"/>
  <c r="G66"/>
  <c r="D65"/>
  <c r="G65"/>
  <c r="D64"/>
  <c r="G64"/>
  <c r="D63"/>
  <c r="G63"/>
  <c r="D62"/>
  <c r="G62"/>
  <c r="D61"/>
  <c r="G61"/>
  <c r="D371"/>
  <c r="G371"/>
  <c r="D60"/>
  <c r="G60"/>
  <c r="D59"/>
  <c r="G59"/>
  <c r="D58"/>
  <c r="G58"/>
  <c r="D57"/>
  <c r="G57"/>
  <c r="D56"/>
  <c r="G56"/>
  <c r="D368"/>
  <c r="G368"/>
  <c r="D55"/>
  <c r="G55"/>
  <c r="D54"/>
  <c r="G54"/>
  <c r="D52"/>
  <c r="G52"/>
  <c r="D51"/>
  <c r="G51"/>
  <c r="D50"/>
  <c r="G50"/>
  <c r="D49"/>
  <c r="G49"/>
  <c r="D48"/>
  <c r="G48"/>
  <c r="D47"/>
  <c r="G47"/>
  <c r="D46"/>
  <c r="G46"/>
  <c r="D45"/>
  <c r="G45"/>
  <c r="D44"/>
  <c r="G44"/>
  <c r="D43"/>
  <c r="G43"/>
  <c r="D42"/>
  <c r="G42"/>
  <c r="D41"/>
  <c r="G41"/>
  <c r="D40"/>
  <c r="G40"/>
  <c r="D39"/>
  <c r="G39"/>
  <c r="D38"/>
  <c r="G38"/>
  <c r="D36"/>
  <c r="G36"/>
  <c r="D35"/>
  <c r="G35"/>
  <c r="D34"/>
  <c r="G34"/>
  <c r="D33"/>
  <c r="G33"/>
  <c r="D32"/>
  <c r="G32"/>
  <c r="D31"/>
  <c r="G31"/>
  <c r="D30"/>
  <c r="G30"/>
  <c r="B29"/>
  <c r="D28"/>
  <c r="G28"/>
  <c r="D27"/>
  <c r="G27"/>
  <c r="D26"/>
  <c r="G26"/>
  <c r="D25"/>
  <c r="G25"/>
  <c r="D24"/>
  <c r="G24"/>
  <c r="D23"/>
  <c r="G23"/>
  <c r="D22"/>
  <c r="G22"/>
  <c r="D21"/>
  <c r="G21"/>
  <c r="F18"/>
  <c r="E18"/>
  <c r="C18"/>
  <c r="B18"/>
  <c r="D16"/>
  <c r="G16"/>
  <c r="D13"/>
  <c r="G13"/>
  <c r="D12"/>
  <c r="G12"/>
  <c r="D11"/>
  <c r="G11"/>
  <c r="D10"/>
  <c r="G10"/>
  <c r="D9"/>
  <c r="G9"/>
  <c r="D8"/>
  <c r="G8"/>
  <c r="D7"/>
  <c r="G7"/>
  <c r="D29"/>
  <c r="G29"/>
  <c r="D53"/>
  <c r="G53"/>
  <c r="D283"/>
  <c r="G283"/>
  <c r="D332"/>
  <c r="G332"/>
  <c r="C207"/>
  <c r="D323"/>
  <c r="G323"/>
  <c r="D18"/>
  <c r="G18"/>
  <c r="B70"/>
  <c r="B209"/>
  <c r="B392"/>
  <c r="F70"/>
  <c r="D80"/>
  <c r="G80"/>
  <c r="C125"/>
  <c r="D113"/>
  <c r="G113"/>
  <c r="F175"/>
  <c r="F187"/>
  <c r="C230"/>
  <c r="F247"/>
  <c r="F275"/>
  <c r="D280"/>
  <c r="G280"/>
  <c r="D285"/>
  <c r="G285"/>
  <c r="D317"/>
  <c r="G317"/>
  <c r="F339"/>
  <c r="D390"/>
  <c r="F99"/>
  <c r="F207"/>
  <c r="C247"/>
  <c r="D187"/>
  <c r="D175"/>
  <c r="E209"/>
  <c r="E392"/>
  <c r="F125"/>
  <c r="D190"/>
  <c r="G190"/>
  <c r="D239"/>
  <c r="D247"/>
  <c r="G390"/>
  <c r="D99"/>
  <c r="D218"/>
  <c r="G218"/>
  <c r="D275"/>
  <c r="C289"/>
  <c r="C339"/>
  <c r="D104"/>
  <c r="G104"/>
  <c r="G239"/>
  <c r="D339"/>
  <c r="D70"/>
  <c r="C209"/>
  <c r="C392"/>
  <c r="D230"/>
  <c r="F209"/>
  <c r="D289"/>
  <c r="G230"/>
  <c r="G289"/>
  <c r="D207"/>
  <c r="G125"/>
  <c r="D125"/>
  <c r="F392"/>
  <c r="D209"/>
  <c r="D392"/>
  <c r="G70"/>
  <c r="G175"/>
  <c r="G187"/>
  <c r="G247"/>
  <c r="G275"/>
  <c r="G339"/>
  <c r="G99"/>
  <c r="G207"/>
  <c r="G209"/>
  <c r="G392"/>
</calcChain>
</file>

<file path=xl/sharedStrings.xml><?xml version="1.0" encoding="utf-8"?>
<sst xmlns="http://schemas.openxmlformats.org/spreadsheetml/2006/main" count="404" uniqueCount="388">
  <si>
    <t>215304 EXTERNAL TUITION WAIVER ST. CLOUD</t>
  </si>
  <si>
    <t>215305 EXTERNAL TUITION WAIVER SOUTHWEST</t>
  </si>
  <si>
    <t xml:space="preserve">215032 BASE SALARY PROBATIONARY </t>
  </si>
  <si>
    <t>212009 LIBRARY/ITV SUPPORT SERVICES</t>
  </si>
  <si>
    <t>210108 EDUCATIONAL FOUNDATIONS, RESEARCH, TECH (EFRT)</t>
  </si>
  <si>
    <t>210043 ARTS ADMINISTRATION</t>
  </si>
  <si>
    <t>216061 ROCHESTER PESS</t>
  </si>
  <si>
    <t>215128 ADMINISTRATIVE PROFESSIONAL DEVELOPMENT HOLDING</t>
  </si>
  <si>
    <t>Unclassified Salaries</t>
  </si>
  <si>
    <t>Classified Salaries</t>
  </si>
  <si>
    <t>Fringe Benefits</t>
  </si>
  <si>
    <t>Operating</t>
  </si>
  <si>
    <t>215300 EXTERNAL TUITION WAIVER BEMIDJI</t>
  </si>
  <si>
    <t>211011 RESERVE</t>
  </si>
  <si>
    <t>215023 STUDENT LIFE RESERVE</t>
  </si>
  <si>
    <t>214006 MAINTENANCE RESERVE</t>
  </si>
  <si>
    <t>214009 RESERVE ADVANCEMENT</t>
  </si>
  <si>
    <t xml:space="preserve">FOR THE FISCAL YEAR ENDED JUNE 30, 2010 </t>
  </si>
  <si>
    <t>SUMMARY OF TOTAL GENERAL FUND BUDGET - FY10</t>
  </si>
  <si>
    <t>215075 0831 WORKER'S COMPENSATION</t>
  </si>
  <si>
    <t>215195 0180 SALARY HOLDING-ERI</t>
  </si>
  <si>
    <t>216001 0831 WORKER'S COMPENSATON</t>
  </si>
  <si>
    <t>216900 ACADEMIC CONSULTANTS PROGRAM REVIEW</t>
  </si>
  <si>
    <t>217037 LEADERSHIP INSTITUTE</t>
  </si>
  <si>
    <t>219030 INTRAMURALS</t>
  </si>
  <si>
    <t>215196 EQUIPMENT HOLDING 4000</t>
  </si>
  <si>
    <t>215079 IMMIGRATION FEES</t>
  </si>
  <si>
    <t>216103 ROCHESTER DIVERSITY/MULTICULTURAL</t>
  </si>
  <si>
    <t>216101 ROCHESTER MARKETING PLAN</t>
  </si>
  <si>
    <t>216102 ROCHESTER OUTREACH</t>
  </si>
  <si>
    <t>216024 ROCHESTER ACADEMIC PROGRAM DEVELOPMENT</t>
  </si>
  <si>
    <t>216052 ROCHESTER TECHNOLOGY REPLACEMENT</t>
  </si>
  <si>
    <t>215034 MOVING EXPENSES</t>
  </si>
  <si>
    <t>210529 CHILD ADVOCACY STUDIES</t>
  </si>
  <si>
    <t>216021 PROFESSIONAL DEVELOPMENT CENTER</t>
  </si>
  <si>
    <t>216043 ASF PIF HOLDING</t>
  </si>
  <si>
    <t>216009 FINANCIAL AID TITLE IV MATCH</t>
  </si>
  <si>
    <t>211008 LAPTOP EQUIPMENT</t>
  </si>
  <si>
    <t>215006 STUDENT LIFE &amp; DEVELOPMENT</t>
  </si>
  <si>
    <t>213003 REGISTRAR</t>
  </si>
  <si>
    <t>FY2010 INITIAL INTERNAL BUDGET</t>
  </si>
  <si>
    <t>217100 OCED FALL &amp; SPRING EXTENSION CONTRACTS</t>
  </si>
  <si>
    <t>210044 FINANCE</t>
  </si>
  <si>
    <t>216053 ROCHESTER FINANCE</t>
  </si>
  <si>
    <t>210020 ECONOMICS</t>
  </si>
  <si>
    <t>Total Base Budget</t>
  </si>
  <si>
    <t>213011 HEALTH &amp; WELLNESS CENTER</t>
  </si>
  <si>
    <t xml:space="preserve">215056 STUDENT RESOURCE CENTER </t>
  </si>
  <si>
    <t xml:space="preserve">215067 FISCAL AFFAIRS </t>
  </si>
  <si>
    <t>215051 PHONETHON-DELETED</t>
  </si>
  <si>
    <t>215065 UNIVERSITY ADVANCEMENT SOFTWARE</t>
  </si>
  <si>
    <t>213002 STUDENT PAYROLL</t>
  </si>
  <si>
    <t>215022 VP FINANCE RESERVE (OT 0140 $6,000 &amp; 0150 $2,000)</t>
  </si>
  <si>
    <t>215080 EMPLOYEE RECOGNITION</t>
  </si>
  <si>
    <t>219001 WOMEN'S ATHLETICS ADM</t>
  </si>
  <si>
    <t>219020 MEN'S ATHLETICS ADM</t>
  </si>
  <si>
    <t>210319 EDUCATIONAL ASSESSMENT DAY</t>
  </si>
  <si>
    <t>210301 GRADUATE OFFICE</t>
  </si>
  <si>
    <t>215014 GRADUATE TUITION ASSISTANT (7042)</t>
  </si>
  <si>
    <t>215016 FACULTY DEVELOPMENT</t>
  </si>
  <si>
    <t>215072 ANNUAL FUND/PHONATHON</t>
  </si>
  <si>
    <t>215029 EMPLOYEE ACCOMODATION</t>
  </si>
  <si>
    <t>216075 WEST &amp; EAST CAMPUS BUSING</t>
  </si>
  <si>
    <t>210230 COLLEGE OF SCIENCE &amp; ENGINEERING RESERVE</t>
  </si>
  <si>
    <t xml:space="preserve">210201 DEAN SCIENCE &amp; ENGINEERING </t>
  </si>
  <si>
    <t>210075 ACADEMIC AFFAIR OPERATING SUPPLEMENT</t>
  </si>
  <si>
    <t>216049 ROCH ECONOMICS</t>
  </si>
  <si>
    <t>216057 ROCHESTER RESERVE</t>
  </si>
  <si>
    <t>215091 CREDIT CARD &amp; ACH FEES</t>
  </si>
  <si>
    <t>216033 WORKSTUDY-SUMMER USAGE</t>
  </si>
  <si>
    <t>215301 EXTERNAL TUITION WIAVER METRO UNIV</t>
  </si>
  <si>
    <t>215302 EXTERNAL TUITION WAIVER MANKATO</t>
  </si>
  <si>
    <t>215303 EXTERNAL TUITION WAIVER MOOREHEAD</t>
  </si>
  <si>
    <t>215027 PRESIDENT'S RESERVE (OT 0140)</t>
  </si>
  <si>
    <t>215007 RESERVE ACADEMIC AFFAIRS (OT 0140)</t>
  </si>
  <si>
    <t>215044 DIRECTOR INTERNATIONAL STUDIES</t>
  </si>
  <si>
    <t>215045 ASSOC VP ASSESS/GRADUATE</t>
  </si>
  <si>
    <t>215046 FIXED TERM YEARLY</t>
  </si>
  <si>
    <t>FINANCE &amp; ADMINISTRATIVE SERVICES</t>
  </si>
  <si>
    <t>STUDENT LIFE &amp; DEVELOPMENT</t>
  </si>
  <si>
    <t>TOTAL FINANCE AND ADMINISTRATIVE SERVICES</t>
  </si>
  <si>
    <t>STUDENT LIFE AND DEVELOPMENT</t>
  </si>
  <si>
    <t>TOTAL STUDENT LIFE AND DEVELOPMENT</t>
  </si>
  <si>
    <t>FINANCE AND ADMINISTRATIVE SERVICES</t>
  </si>
  <si>
    <t>111140 7903 TUITION BAD DEBT WRITEOFF</t>
  </si>
  <si>
    <t>210316 RESEARCH DATA</t>
  </si>
  <si>
    <t>210315 ASSESSMENT TESTING</t>
  </si>
  <si>
    <t>210080 DOCTORATE IN EDUCATIONAL LEADERSHIP</t>
  </si>
  <si>
    <t>212011 DOCTORATE IN NURSING</t>
  </si>
  <si>
    <t>216004 PERKINS COLLECTION</t>
  </si>
  <si>
    <t>216022 LEGAL AFFAIRS</t>
  </si>
  <si>
    <t>216426 INSURANCE/TAX M&amp;E BUILDINGS</t>
  </si>
  <si>
    <t>216098 ROCHESTER LIBRARY (1870)</t>
  </si>
  <si>
    <t>216085 INCLUSION AND DIVERSITY</t>
  </si>
  <si>
    <t>212010 ACCELERATION GRANT</t>
  </si>
  <si>
    <t>215047 A2C2</t>
  </si>
  <si>
    <t>215061 DEAN STUDENT SERVICES</t>
  </si>
  <si>
    <t>215060 COMMUNITY LIAISON</t>
  </si>
  <si>
    <t>215041 CAPITAL CAMPAIGN</t>
  </si>
  <si>
    <t>210076 HLC ACCREDITATION REVIEWS</t>
  </si>
  <si>
    <t>215063 BACKGROUND CHECKS</t>
  </si>
  <si>
    <t>FOR THE FISCAL YEAR ENDED JUNE 30, 2009</t>
  </si>
  <si>
    <t>FY 2009</t>
  </si>
  <si>
    <t>216111 RCTC ALLOCATION SUPPORT APPROPRIATION</t>
  </si>
  <si>
    <t>214016 STEM PARTNERSHIP DEVELOPMENT</t>
  </si>
  <si>
    <t>216000 AUDIT EXPENSES</t>
  </si>
  <si>
    <t xml:space="preserve"> @ 31%</t>
  </si>
  <si>
    <t>216078 ROCH EDUC FOUNDATION, RESEARCH &amp; TECH</t>
  </si>
  <si>
    <t>216041 ROCHESTER WOMEN'S STUDIES</t>
  </si>
  <si>
    <t>216051 ROCHESTER CHILD ADVOCACY</t>
  </si>
  <si>
    <t>215050 MAJOR GIFTS</t>
  </si>
  <si>
    <t>215054 UNIVERSITY ADVERTISING &amp; MARKETING</t>
  </si>
  <si>
    <t>215057 SCHOLARSHIP ADMINISTRATION</t>
  </si>
  <si>
    <t>210010 AACSB ACCREDITATION</t>
  </si>
  <si>
    <t>215068 WARRIOR HUB</t>
  </si>
  <si>
    <t>215025 ANNUAL FUND</t>
  </si>
  <si>
    <t>216023 CLASSIFIED SEARCHES</t>
  </si>
  <si>
    <t>215078 ASF/IFO SEARCHES</t>
  </si>
  <si>
    <t>210528 ARTS MANAGEMENT</t>
  </si>
  <si>
    <t>210105 PHYSICAL EDUCATION &amp; SPORTS SCIENCE (PESS)</t>
  </si>
  <si>
    <t>210106 RECREATION, TOURISM &amp; THERAPEUTIC RECREATION (RTTR)</t>
  </si>
  <si>
    <t>216082 TUTORING &amp; SUPPLEMENTAL INSTRUCTION</t>
  </si>
  <si>
    <t>210104 EDUCTION BUSINESS</t>
  </si>
  <si>
    <t>211010 SYSTEMS AND DEVELOPMENT</t>
  </si>
  <si>
    <t>211015 TECH SUPPORT OPERATIONS</t>
  </si>
  <si>
    <t>212002 MEDIA SERVICES</t>
  </si>
  <si>
    <t>215010 IT/COMMUNICATIONS</t>
  </si>
  <si>
    <t>215077 0820 UNEMPLOYMENT</t>
  </si>
  <si>
    <t>215017 CONVOCATION</t>
  </si>
  <si>
    <t>210527 SCIENCE EDUCATION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</si>
  <si>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</si>
  <si>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</si>
  <si>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</si>
  <si>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</si>
  <si>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</si>
  <si>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</si>
  <si>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</si>
  <si>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</si>
  <si>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</si>
  <si>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>SUBTOTAL ACADEMIC AFFAIRS</t>
  </si>
  <si>
    <t>INFORMATION TECHNOLOGY</t>
  </si>
  <si>
    <t xml:space="preserve"> COLLEGE OF BUSINESS</t>
  </si>
  <si>
    <t xml:space="preserve"> COLLEGE OF EDUCATION</t>
  </si>
  <si>
    <t xml:space="preserve"> COLLEGE OF LIBERAL ARTS</t>
  </si>
  <si>
    <t xml:space="preserve"> COLLEGE OF SCIENCE &amp; ENGINEERING </t>
  </si>
  <si>
    <t xml:space="preserve"> COLLEGE OF NURSING &amp; HEALTH</t>
  </si>
  <si>
    <t xml:space="preserve"> SUBTOTAL COLLEGE OF NURSING &amp; HEALTH</t>
  </si>
  <si>
    <t>215037 ENVIRONMENTAL SERVICES</t>
  </si>
  <si>
    <t>SUMMARY OF TOTAL GENERAL FUND BUDGET</t>
  </si>
  <si>
    <t>210008 MISO</t>
  </si>
  <si>
    <t>216037 ROCHESTER MISO</t>
  </si>
  <si>
    <t>210522 HEALTH, EXERCISE, &amp; REHABILITATIVE SCIENCE</t>
  </si>
  <si>
    <t>216094 ROCHESTER HEALTH, EXERCISE, &amp; REHABILITATIVE</t>
  </si>
  <si>
    <t>COLLEGE LIBRARY</t>
  </si>
  <si>
    <t>SUBTOTAL COLLEGE LIBRARY</t>
  </si>
  <si>
    <t xml:space="preserve"> COLLEGE OF LIBRARY</t>
  </si>
  <si>
    <t>215031 SABBATICAL REPLACEMENT</t>
  </si>
  <si>
    <t>210530 CRIMINAL JUSTICE</t>
  </si>
  <si>
    <t>216080 ROCHESTER CRIMINAL JUSTICE</t>
  </si>
  <si>
    <t>216431 ON-LINE CREDITS</t>
  </si>
  <si>
    <t>217029 OUTREACH AND CONTINUING EDUC DEPT</t>
  </si>
  <si>
    <t>211014 PSEOA LAPTOPS</t>
  </si>
  <si>
    <t>211005 ITS OPERATIONS ADMINISTRATION</t>
  </si>
  <si>
    <t>211006 ITS OPERATIONS ACADEMIC</t>
  </si>
  <si>
    <t>216027 CLASSROOM SUPPORT</t>
  </si>
  <si>
    <t>215042 CURRENTS MAGAZINE</t>
  </si>
  <si>
    <t>215020 ASSOCIATE VP</t>
  </si>
  <si>
    <t>216003 PSEO BUDGET</t>
  </si>
  <si>
    <t>215082 ATHLETIC SCHOLARSHIPS</t>
  </si>
  <si>
    <t>215085 FINE ARTS SCHOLARSHIPS</t>
  </si>
  <si>
    <t>111131 7043 TUITION WAIVER EXPENSE</t>
  </si>
  <si>
    <t>219033 ATHLETICS FACULTY REPRESENTATIVE</t>
  </si>
  <si>
    <t>219000 ATHLETICS GA (7042)</t>
  </si>
  <si>
    <t>215184 ADMINISTRATIVE VACATION LIQUIDATIONS</t>
  </si>
  <si>
    <t>215194 ALL UNIV SEVERANCE PAYOFF</t>
  </si>
  <si>
    <t>215193 ALL UNIV VACATION PAYOFF</t>
  </si>
  <si>
    <t>215192 ALL UNIV PROMOTIONS</t>
  </si>
  <si>
    <t>215191 ALL UNIV MERIT MMA &amp; MAPE</t>
  </si>
  <si>
    <t>215190 ALL UNIV MERIT COMMISSIONERS  PLAN</t>
  </si>
  <si>
    <t>215189 ALL UNIV SICK LEAVE REPLACEMENT</t>
  </si>
  <si>
    <t>215188 ALL UNIV $.10 PER MILE IFO</t>
  </si>
  <si>
    <t>215200 0845 INSURANCE EARLY SEPARATION</t>
  </si>
  <si>
    <t>215039 RETIREE CENTER</t>
  </si>
  <si>
    <t>215004 VP FINANCE AND ADMINISTRATIVE SERVICES</t>
  </si>
  <si>
    <t>212006 MASTERS IN NURSING</t>
  </si>
  <si>
    <t>216047 ROCHESTER NURSING</t>
  </si>
  <si>
    <t>216007 BUSINESS OFFICE</t>
  </si>
  <si>
    <t>213008 COUNSELING CENTER</t>
  </si>
  <si>
    <t>213010 FAMILY DAY</t>
  </si>
  <si>
    <t>214010 SECURITY SERVICES</t>
  </si>
  <si>
    <t>215038 CROSS-CULTURAL OUTREACH</t>
  </si>
  <si>
    <t>216070 INTERNATIONAL STUDENTS</t>
  </si>
  <si>
    <t>216081 INTERNATIONAL RECRUITMENT</t>
  </si>
  <si>
    <t>MAINTENANCE</t>
  </si>
  <si>
    <t>214003 BUILDING MAINTENANCE</t>
  </si>
  <si>
    <t>214004 CUSTODIAL</t>
  </si>
  <si>
    <t>214008 VEHICLE</t>
  </si>
  <si>
    <t>216006 MAIL ROOM</t>
  </si>
  <si>
    <t>216011 CHARGEBACKS</t>
  </si>
  <si>
    <t>216012 SUPPLY ROOM</t>
  </si>
  <si>
    <t>870101 R&amp;B GENERAL</t>
  </si>
  <si>
    <t>870102 R&amp;B MAINTENANCE</t>
  </si>
  <si>
    <t>TOTAL MAINTENANCE</t>
  </si>
  <si>
    <t>WSU ALL UNIVERSITY</t>
  </si>
  <si>
    <t>210041 RESIDENTIAL LEASE</t>
  </si>
  <si>
    <t>215021 MEMBERSHIPS</t>
  </si>
  <si>
    <t>216029 STATE WORKSTUDY MATCH</t>
  </si>
  <si>
    <t>216031 STATE WS MATCH-ROCHESTER</t>
  </si>
  <si>
    <t>216424 FY YR CLOSING--RENTAL STUDENT UN</t>
  </si>
  <si>
    <t>216425 LEGAL COST - ATTORNEY GENERAL</t>
  </si>
  <si>
    <t>TOTAL WSU ALL UNIVERSITY</t>
  </si>
  <si>
    <t>215008 IFO TRAVEL</t>
  </si>
  <si>
    <t>215015 IFO PROFESSIONAL IMPROVEMENT</t>
  </si>
  <si>
    <t>215202 MSUAASF TRAVEL</t>
  </si>
  <si>
    <t>214005 FUEL &amp; UTILITIES</t>
  </si>
  <si>
    <t>Fringe</t>
  </si>
  <si>
    <t>GRAND TOTAL</t>
  </si>
  <si>
    <t>210209 PEP BAND</t>
  </si>
  <si>
    <t>213004 CAREER SERVICES</t>
  </si>
  <si>
    <t>210450 GRANT &amp; SPONSORED PROJECTS OFFICE</t>
  </si>
  <si>
    <t>216091 ROCH CHEMISTRY</t>
  </si>
  <si>
    <t>216092 ROCH BIOLOGY</t>
  </si>
  <si>
    <t>UNIVERSITY ADVANCEMENT</t>
  </si>
  <si>
    <t>TOTAL UNIVERSITY ADVANCEMENT</t>
  </si>
  <si>
    <t>215012 CONSORTIUM AGREEMENT</t>
  </si>
  <si>
    <t>215018 NCAA DIVISION 2</t>
  </si>
  <si>
    <t>210042 UNIVERSITY STUDIES</t>
  </si>
  <si>
    <t>210314 ASSESSMENT</t>
  </si>
  <si>
    <t>215053 SESQUICENTENNIAL</t>
  </si>
  <si>
    <t>215024 UNIVERSITY ADVANCEMENT</t>
  </si>
  <si>
    <t>212004 LIBRARY OPERATIONS</t>
  </si>
  <si>
    <t>212005 LIBRARY ADMINISTRATION</t>
  </si>
  <si>
    <t>219000 ATHLETICS GA (0940)</t>
  </si>
  <si>
    <t>210301 GRADUATE ASSISTANT (0940)</t>
  </si>
  <si>
    <t>215009 DEBT SERVICE</t>
  </si>
  <si>
    <t>214017 GROUNDSKEEPING--STUDENT</t>
  </si>
  <si>
    <t>216042 ROCHESTER GLOBAL STUDIES</t>
  </si>
  <si>
    <t>215011 PRESIDENT'S SPECIAL TRAVEL</t>
  </si>
  <si>
    <t>214015 MAXWELL CHILDREN'S CENTER</t>
  </si>
  <si>
    <t>210311 FACULTY/STAFF TRAINING</t>
  </si>
  <si>
    <t>211021 ITS STAFF DEVELOPMENT</t>
  </si>
  <si>
    <t>213009 DARS</t>
  </si>
  <si>
    <t>215040 UNIVERSITY COMMUNICATIONS</t>
  </si>
  <si>
    <t>212004 LIBRARY OPERATIONS (3210)</t>
  </si>
  <si>
    <t>217014 E-LEARNING</t>
  </si>
  <si>
    <t>219031 CHEER TEAM</t>
  </si>
  <si>
    <t xml:space="preserve">219000 ATHLETICS  </t>
  </si>
  <si>
    <t>215033 RETIREES/TAILGATE</t>
  </si>
  <si>
    <t xml:space="preserve">210078 WSU EDUCATION ALLIANCE </t>
  </si>
  <si>
    <t>214018 GENERATORS</t>
  </si>
  <si>
    <t>210102 EDUCATION</t>
  </si>
  <si>
    <t>210103 EDUCATIONAL LEADERSHIP</t>
  </si>
  <si>
    <t>210111 COUNSELOR EDUCATION</t>
  </si>
  <si>
    <t>210113 SPECIAL EDUCATION</t>
  </si>
  <si>
    <t>210115 STUDENT TEACHING</t>
  </si>
  <si>
    <t>210200 DEAN OF EDUCATION</t>
  </si>
  <si>
    <t>210225 COLLEGE OF EDUCATION RESERVE</t>
  </si>
  <si>
    <t>210318 GRADUATE INDUCTION MATCH</t>
  </si>
  <si>
    <t>210600 FALL CONFERENCE</t>
  </si>
  <si>
    <t>216054 ROCH COUNSEL EDUCATION</t>
  </si>
  <si>
    <t>216056 ROCHESTER SPECIAL EDUCATION</t>
  </si>
  <si>
    <t>216058 ROCH EDUCATION</t>
  </si>
  <si>
    <t>216073 ROCH EDUCATION LEADERSHIP</t>
  </si>
  <si>
    <t>COLLEGE OF LIBERAL ARTS</t>
  </si>
  <si>
    <t>210040 RESIDENTIAL COLLEGE</t>
  </si>
  <si>
    <t>210109 PSYCHOLOGY</t>
  </si>
  <si>
    <t>210203 ART</t>
  </si>
  <si>
    <t>210204 ART GALLERY</t>
  </si>
  <si>
    <t>210205 MUSIC</t>
  </si>
  <si>
    <t>210207 STAGE MANAGEMENT</t>
  </si>
  <si>
    <t>210220 COLLEGE OF LIBERAL ARTS RESERVE</t>
  </si>
  <si>
    <t>210509 ENGLISH</t>
  </si>
  <si>
    <t>210511 FOREIGN LANGUAGE</t>
  </si>
  <si>
    <t>210513 GEOGRAPHY</t>
  </si>
  <si>
    <t>210515 HISTORY</t>
  </si>
  <si>
    <t>210516 PHILOSOPHY</t>
  </si>
  <si>
    <t>210525 POLITICAL SCIENCE</t>
  </si>
  <si>
    <t>210531 SOCIOLOGY</t>
  </si>
  <si>
    <t>210532 SOCIAL WORK</t>
  </si>
  <si>
    <t>210533 COMMUNICATION STUDIES</t>
  </si>
  <si>
    <t>210534 THEATER/DANCE</t>
  </si>
  <si>
    <t>212001 TV SERVICES</t>
  </si>
  <si>
    <t>212007 MASS COMMUNICATIONS</t>
  </si>
  <si>
    <t>215003 STUDIES ABROAD</t>
  </si>
  <si>
    <t>215019 GLOBAL STUDIES</t>
  </si>
  <si>
    <t>216025 PRINT MEDIA LAB</t>
  </si>
  <si>
    <t>216028 KQAL</t>
  </si>
  <si>
    <t>216040 DEAN OF LIBERAL ARTS</t>
  </si>
  <si>
    <t>216059 PARALEGAL</t>
  </si>
  <si>
    <t>219014 WOMEN'S STUDIES</t>
  </si>
  <si>
    <t>216044 ROCHESTER MASS COMMUNICATION</t>
  </si>
  <si>
    <t>216045 ROCHESTER FOREIGN LANGUAGE</t>
  </si>
  <si>
    <t>216060 ROCH SOCIAL WORK</t>
  </si>
  <si>
    <t>216062 ROCH ART</t>
  </si>
  <si>
    <t>216063 ROCHESTER COMMUNICATION STUDIES</t>
  </si>
  <si>
    <t>216064 ROCHESTER POLITICAL SCIENCE</t>
  </si>
  <si>
    <t>216065 ROCHESTER HISTORY</t>
  </si>
  <si>
    <t>216066 ROCH PSYCHOLOGY</t>
  </si>
  <si>
    <t>216067 ROCH MUSIC</t>
  </si>
  <si>
    <t>216072 ROCHESTER ENGLISH</t>
  </si>
  <si>
    <t>216079 ROCHESTER GEOGRAPHY</t>
  </si>
  <si>
    <t>216068 ROCHESTER SOCIOLOGY</t>
  </si>
  <si>
    <t>COLLEGE OF SCIENCE &amp; ENGINEERING</t>
  </si>
  <si>
    <t>210480 ENGINEERING</t>
  </si>
  <si>
    <t>210502 GEOSCIENCE</t>
  </si>
  <si>
    <t>210503 BIOLOGY</t>
  </si>
  <si>
    <t>210505 CHEMISTRY</t>
  </si>
  <si>
    <t>210517 COMPUTER SCIENCE</t>
  </si>
  <si>
    <t>210519 MATH &amp; STATISTICS</t>
  </si>
  <si>
    <t>210523 PHYSICS</t>
  </si>
  <si>
    <t>216050 ROCHESTER PHYSICS</t>
  </si>
  <si>
    <t>216069 ROCH MATH &amp; STATISTICS</t>
  </si>
  <si>
    <t>216071 ROCH COMPUTER SCIENCE</t>
  </si>
  <si>
    <t xml:space="preserve">COLLEGE OF NURSING &amp; HEALTH </t>
  </si>
  <si>
    <t>210202 DEAN OF NURSING</t>
  </si>
  <si>
    <t>210215 COLLEGE OF NURSING RESERVE</t>
  </si>
  <si>
    <t>210520 NURSING</t>
  </si>
  <si>
    <t xml:space="preserve"> </t>
  </si>
  <si>
    <t>Equipment</t>
  </si>
  <si>
    <t xml:space="preserve"> S &amp; E</t>
  </si>
  <si>
    <t>TOTAL</t>
  </si>
  <si>
    <t>Unclassified</t>
  </si>
  <si>
    <t>Classified</t>
  </si>
  <si>
    <t>Base</t>
  </si>
  <si>
    <t>100% Base</t>
  </si>
  <si>
    <t xml:space="preserve">PRESIDENT'S OFFICE </t>
  </si>
  <si>
    <t>210320 INSTITUTION RESEARCH</t>
  </si>
  <si>
    <t>213001 ADMISSIONS</t>
  </si>
  <si>
    <t>213005 FINANCIAL AID</t>
  </si>
  <si>
    <t>215001 PRESIDENTS OFFICE</t>
  </si>
  <si>
    <t>215002 PRESIDENT'S DISCRETIONARY</t>
  </si>
  <si>
    <t>215026 PRESIDENT'S SPECIAL  PROJECTS</t>
  </si>
  <si>
    <t>216008 HUMAN RESOURCES</t>
  </si>
  <si>
    <t>216013 AFFIRMATIVE ACTION</t>
  </si>
  <si>
    <t>216020 FACULTY/STAFF TRAINING</t>
  </si>
  <si>
    <t>216095 SEXUAL HARASSMENT</t>
  </si>
  <si>
    <t>TOTAL PRESIDENT'S OFFICE</t>
  </si>
  <si>
    <t>210407 PRINTSHOP</t>
  </si>
  <si>
    <t>214001 PUBLICATIONS</t>
  </si>
  <si>
    <t>216005 ALUMNI  AFFAIRS</t>
  </si>
  <si>
    <t>ATHLETICS</t>
  </si>
  <si>
    <t>210107 ATHLETIC TRAINING</t>
  </si>
  <si>
    <t>219002 WOMEN'S TENNIS</t>
  </si>
  <si>
    <t>219003 WOMEN'S BASKETBALL</t>
  </si>
  <si>
    <t>219004 WOMEN'S CROSS COUNTRY</t>
  </si>
  <si>
    <t>219005 WOMEN'S GOLF</t>
  </si>
  <si>
    <t>219006 WOMEN'S GYMNASTICS</t>
  </si>
  <si>
    <t>219007 WOMEN'S SOFTBALL</t>
  </si>
  <si>
    <t>219008 WOMEN'S VOLLEYBALL</t>
  </si>
  <si>
    <t>219009 WOMEN'S SOCCER</t>
  </si>
  <si>
    <t>219011 WOMEN'S TRACK</t>
  </si>
  <si>
    <t>219012 SID WOMEN</t>
  </si>
  <si>
    <t>219021 MEN'S BASKETBALL</t>
  </si>
  <si>
    <t>219022 MEN'S BASEBALL</t>
  </si>
  <si>
    <t>219024 MEN'S FOOTBALL</t>
  </si>
  <si>
    <t>219025 MEN'S GOLF</t>
  </si>
  <si>
    <t>219027 MEN'S TENNIS</t>
  </si>
  <si>
    <t>219029 SID MEN</t>
  </si>
  <si>
    <t>TOTAL ATHLETICS</t>
  </si>
  <si>
    <t>230003 FRESHMAN ADVISING</t>
  </si>
  <si>
    <t>230001 SUMMER SCHOOL</t>
  </si>
  <si>
    <t>210605 SUMMER APPEALS REVIEW</t>
  </si>
  <si>
    <t>210322 FRESHMAN ORIENTATION</t>
  </si>
  <si>
    <t>211002 ADVISING &amp; RETENTION COORDINATOR</t>
  </si>
  <si>
    <t>213006 WSU CATALOGUE</t>
  </si>
  <si>
    <t>213007 COMMENCEMENT</t>
  </si>
  <si>
    <t>215005 VP ACADEMIC AFFAIRS</t>
  </si>
  <si>
    <t>215035 STUDENT SERVICE ACCOMMODATION</t>
  </si>
  <si>
    <t>215036 ASSESSMENT COORDINATOR</t>
  </si>
  <si>
    <t>215055 HBV</t>
  </si>
  <si>
    <t>215203 STUDENT RESEARCH GRANT</t>
  </si>
  <si>
    <t>216055 ROCHESTER CENTER</t>
  </si>
  <si>
    <t>216074 ROCHESTER/WINONA AGREEMENT</t>
  </si>
  <si>
    <t>216076 FACULTY TRAVEL ROCHESTER</t>
  </si>
  <si>
    <t>218003 IFO PRESIDENT</t>
  </si>
  <si>
    <t>211007 COMPUTER-ROCHESTER</t>
  </si>
  <si>
    <t>212008 DEAN LIBRARY RESERVE</t>
  </si>
  <si>
    <t>214012 SAFETY</t>
  </si>
  <si>
    <t xml:space="preserve">COLLEGE OF BUSINESS </t>
  </si>
  <si>
    <t>210009 BUSINESS ADMINISTRATION</t>
  </si>
  <si>
    <t>210030 ACCOUNTING</t>
  </si>
  <si>
    <t>210208 MARKETING</t>
  </si>
  <si>
    <t>210210 COLLEGE OF BUSINESS RESERVE</t>
  </si>
  <si>
    <t>216039 DEAN OF BUSINESS</t>
  </si>
  <si>
    <t>216046 ROCH ACCOUNTING</t>
  </si>
  <si>
    <t>216048 ROCH BUSINESS ADMINISTRATION</t>
  </si>
  <si>
    <t>216077 ROCHESTER MARKETING</t>
  </si>
  <si>
    <t xml:space="preserve">COLLEGE OF EDUCATION 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</si>
</sst>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8">
    <font>
      <sz val="10"/>
      <name val="Times New Roman"/>
    </font>
    <font>
      <sz val="10"/>
      <name val="Times New Roman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3" fontId="2" fillId="0" borderId="0" xfId="0" applyNumberFormat="1" applyFont="1"/>
    <xf numFmtId="3" fontId="3" fillId="0" borderId="0" xfId="0" applyNumberFormat="1" applyFont="1" applyBorder="1"/>
    <xf numFmtId="167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3" fontId="2" fillId="0" borderId="0" xfId="0" applyNumberFormat="1" applyFont="1" applyBorder="1"/>
    <xf numFmtId="0" fontId="3" fillId="0" borderId="2" xfId="0" applyFont="1" applyBorder="1"/>
    <xf numFmtId="0" fontId="2" fillId="0" borderId="3" xfId="0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4" fontId="3" fillId="0" borderId="2" xfId="0" applyNumberFormat="1" applyFont="1" applyBorder="1"/>
    <xf numFmtId="0" fontId="6" fillId="0" borderId="0" xfId="0" applyFont="1"/>
    <xf numFmtId="14" fontId="5" fillId="0" borderId="0" xfId="0" applyNumberFormat="1" applyFont="1" applyAlignment="1">
      <alignment horizontal="centerContinuous"/>
    </xf>
    <xf numFmtId="38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38" fontId="6" fillId="0" borderId="0" xfId="0" applyNumberFormat="1" applyFont="1"/>
    <xf numFmtId="38" fontId="5" fillId="0" borderId="0" xfId="0" applyNumberFormat="1" applyFont="1"/>
    <xf numFmtId="164" fontId="6" fillId="0" borderId="0" xfId="2" applyNumberFormat="1" applyFont="1"/>
    <xf numFmtId="164" fontId="6" fillId="0" borderId="0" xfId="0" applyNumberFormat="1" applyFont="1"/>
    <xf numFmtId="164" fontId="6" fillId="0" borderId="3" xfId="0" applyNumberFormat="1" applyFont="1" applyBorder="1"/>
    <xf numFmtId="164" fontId="6" fillId="0" borderId="0" xfId="1" applyNumberFormat="1" applyFont="1"/>
    <xf numFmtId="164" fontId="6" fillId="0" borderId="0" xfId="0" applyNumberFormat="1" applyFont="1" applyFill="1"/>
    <xf numFmtId="38" fontId="6" fillId="0" borderId="0" xfId="0" applyNumberFormat="1" applyFont="1" applyFill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64" fontId="6" fillId="0" borderId="0" xfId="2" applyNumberFormat="1" applyFont="1" applyFill="1"/>
    <xf numFmtId="164" fontId="6" fillId="0" borderId="3" xfId="2" applyNumberFormat="1" applyFont="1" applyBorder="1"/>
    <xf numFmtId="164" fontId="6" fillId="0" borderId="0" xfId="0" applyNumberFormat="1" applyFont="1" applyAlignment="1">
      <alignment horizontal="centerContinuous"/>
    </xf>
    <xf numFmtId="164" fontId="5" fillId="0" borderId="0" xfId="0" applyNumberFormat="1" applyFont="1" applyBorder="1" applyAlignment="1">
      <alignment horizontal="center"/>
    </xf>
    <xf numFmtId="164" fontId="5" fillId="0" borderId="0" xfId="0" quotePrefix="1" applyNumberFormat="1" applyFont="1" applyBorder="1" applyAlignment="1">
      <alignment horizontal="center"/>
    </xf>
    <xf numFmtId="164" fontId="5" fillId="0" borderId="0" xfId="0" quotePrefix="1" applyNumberFormat="1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4" fontId="5" fillId="0" borderId="2" xfId="0" applyNumberFormat="1" applyFont="1" applyBorder="1"/>
    <xf numFmtId="164" fontId="6" fillId="0" borderId="4" xfId="0" applyNumberFormat="1" applyFont="1" applyFill="1" applyBorder="1" applyAlignment="1">
      <alignment horizontal="center" wrapText="1"/>
    </xf>
    <xf numFmtId="164" fontId="6" fillId="0" borderId="4" xfId="3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1:G31"/>
  <sheetViews>
    <sheetView workbookViewId="0">
      <selection activeCell="B39" sqref="B39"/>
    </sheetView>
  </sheetViews>
  <sheetFormatPr baseColWidth="10" defaultColWidth="8.83203125" defaultRowHeight="12"/>
  <cols>
    <col min="1" max="1" width="43.6640625" style="2" customWidth="1"/>
    <col min="2" max="7" width="16.6640625" style="2" customWidth="1"/>
    <col min="8" max="9" width="8.83203125" style="2"/>
    <col min="10" max="11" width="16.6640625" style="2" customWidth="1"/>
    <col min="12" max="16384" width="8.83203125" style="2"/>
  </cols>
  <sheetData>
    <row r="1" spans="1:7" ht="15" customHeight="1">
      <c r="A1" s="45" t="s">
        <v>130</v>
      </c>
      <c r="B1" s="45"/>
      <c r="C1" s="45"/>
      <c r="D1" s="45"/>
      <c r="E1" s="45"/>
      <c r="F1" s="45"/>
      <c r="G1" s="45"/>
    </row>
    <row r="2" spans="1:7" ht="15" customHeight="1">
      <c r="A2" s="45" t="s">
        <v>148</v>
      </c>
      <c r="B2" s="45"/>
      <c r="C2" s="45"/>
      <c r="D2" s="45"/>
      <c r="E2" s="45"/>
      <c r="F2" s="45"/>
      <c r="G2" s="45"/>
    </row>
    <row r="3" spans="1:7" ht="15" customHeight="1">
      <c r="A3" s="45" t="s">
        <v>101</v>
      </c>
      <c r="B3" s="45"/>
      <c r="C3" s="45"/>
      <c r="D3" s="45"/>
      <c r="E3" s="45"/>
      <c r="F3" s="45"/>
      <c r="G3" s="45"/>
    </row>
    <row r="4" spans="1:7" ht="15" customHeight="1">
      <c r="A4" s="1" t="s">
        <v>317</v>
      </c>
      <c r="B4" s="1" t="s">
        <v>317</v>
      </c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2" t="s">
        <v>102</v>
      </c>
      <c r="F5" s="12" t="s">
        <v>102</v>
      </c>
      <c r="G5" s="12" t="s">
        <v>102</v>
      </c>
    </row>
    <row r="6" spans="1:7" ht="15" customHeight="1">
      <c r="D6" s="10" t="s">
        <v>215</v>
      </c>
      <c r="E6" s="10" t="s">
        <v>318</v>
      </c>
      <c r="F6" s="12" t="s">
        <v>319</v>
      </c>
      <c r="G6" s="12" t="s">
        <v>320</v>
      </c>
    </row>
    <row r="7" spans="1:7" ht="15" customHeight="1">
      <c r="B7" s="13" t="s">
        <v>321</v>
      </c>
      <c r="C7" s="13" t="s">
        <v>322</v>
      </c>
      <c r="D7" s="13" t="s">
        <v>106</v>
      </c>
      <c r="E7" s="13" t="s">
        <v>323</v>
      </c>
      <c r="F7" s="14" t="s">
        <v>324</v>
      </c>
      <c r="G7" s="14" t="s">
        <v>323</v>
      </c>
    </row>
    <row r="8" spans="1:7" ht="15" customHeight="1">
      <c r="D8" s="5"/>
      <c r="E8" s="4"/>
      <c r="F8" s="6"/>
      <c r="G8" s="3"/>
    </row>
    <row r="9" spans="1:7" ht="15" customHeight="1">
      <c r="A9" s="2" t="s">
        <v>325</v>
      </c>
      <c r="B9" s="18" t="e">
        <f>+#REF!</f>
        <v>#REF!</v>
      </c>
      <c r="C9" s="18" t="e">
        <f>+#REF!</f>
        <v>#REF!</v>
      </c>
      <c r="D9" s="18" t="e">
        <f>+#REF!</f>
        <v>#REF!</v>
      </c>
      <c r="E9" s="18" t="e">
        <f>+#REF!</f>
        <v>#REF!</v>
      </c>
      <c r="F9" s="18" t="e">
        <f>+#REF!</f>
        <v>#REF!</v>
      </c>
      <c r="G9" s="18" t="e">
        <f>+#REF!</f>
        <v>#REF!</v>
      </c>
    </row>
    <row r="10" spans="1:7" ht="11.25" customHeight="1">
      <c r="B10" s="18"/>
      <c r="C10" s="18"/>
      <c r="D10" s="18"/>
      <c r="E10" s="18"/>
      <c r="F10" s="18"/>
      <c r="G10" s="18"/>
    </row>
    <row r="11" spans="1:7" ht="15" customHeight="1">
      <c r="A11" s="2" t="s">
        <v>132</v>
      </c>
      <c r="B11" s="9" t="e">
        <f>+#REF!</f>
        <v>#REF!</v>
      </c>
      <c r="C11" s="9" t="e">
        <f>+#REF!</f>
        <v>#REF!</v>
      </c>
      <c r="D11" s="9" t="e">
        <f>+#REF!</f>
        <v>#REF!</v>
      </c>
      <c r="E11" s="9" t="e">
        <f>+#REF!</f>
        <v>#REF!</v>
      </c>
      <c r="F11" s="9" t="e">
        <f>+#REF!</f>
        <v>#REF!</v>
      </c>
      <c r="G11" s="9" t="e">
        <f>+#REF!</f>
        <v>#REF!</v>
      </c>
    </row>
    <row r="12" spans="1:7" ht="15" customHeight="1">
      <c r="A12" s="2" t="s">
        <v>155</v>
      </c>
      <c r="B12" s="9" t="e">
        <f>+#REF!</f>
        <v>#REF!</v>
      </c>
      <c r="C12" s="9" t="e">
        <f>+#REF!</f>
        <v>#REF!</v>
      </c>
      <c r="D12" s="9" t="e">
        <f>+#REF!</f>
        <v>#REF!</v>
      </c>
      <c r="E12" s="9" t="e">
        <f>+#REF!</f>
        <v>#REF!</v>
      </c>
      <c r="F12" s="9" t="e">
        <f>+#REF!</f>
        <v>#REF!</v>
      </c>
      <c r="G12" s="9" t="e">
        <f>+#REF!</f>
        <v>#REF!</v>
      </c>
    </row>
    <row r="13" spans="1:7" ht="15" customHeight="1">
      <c r="A13" s="2" t="s">
        <v>141</v>
      </c>
      <c r="B13" s="9" t="e">
        <f>+#REF!</f>
        <v>#REF!</v>
      </c>
      <c r="C13" s="9" t="e">
        <f>+#REF!</f>
        <v>#REF!</v>
      </c>
      <c r="D13" s="9" t="e">
        <f>+#REF!</f>
        <v>#REF!</v>
      </c>
      <c r="E13" s="9" t="e">
        <f>+#REF!</f>
        <v>#REF!</v>
      </c>
      <c r="F13" s="9" t="e">
        <f>+#REF!</f>
        <v>#REF!</v>
      </c>
      <c r="G13" s="9" t="e">
        <f>+#REF!</f>
        <v>#REF!</v>
      </c>
    </row>
    <row r="14" spans="1:7" ht="15" customHeight="1">
      <c r="A14" s="2" t="s">
        <v>142</v>
      </c>
      <c r="B14" s="9" t="e">
        <f>+#REF!</f>
        <v>#REF!</v>
      </c>
      <c r="C14" s="9" t="e">
        <f>+#REF!</f>
        <v>#REF!</v>
      </c>
      <c r="D14" s="9" t="e">
        <f>+#REF!</f>
        <v>#REF!</v>
      </c>
      <c r="E14" s="9" t="e">
        <f>+#REF!</f>
        <v>#REF!</v>
      </c>
      <c r="F14" s="9" t="e">
        <f>+#REF!</f>
        <v>#REF!</v>
      </c>
      <c r="G14" s="9" t="e">
        <f>+#REF!</f>
        <v>#REF!</v>
      </c>
    </row>
    <row r="15" spans="1:7" ht="15" customHeight="1">
      <c r="A15" s="2" t="s">
        <v>143</v>
      </c>
      <c r="B15" s="9" t="e">
        <f>+#REF!</f>
        <v>#REF!</v>
      </c>
      <c r="C15" s="9" t="e">
        <f>+#REF!</f>
        <v>#REF!</v>
      </c>
      <c r="D15" s="9" t="e">
        <f>+#REF!</f>
        <v>#REF!</v>
      </c>
      <c r="E15" s="9" t="e">
        <f>+#REF!</f>
        <v>#REF!</v>
      </c>
      <c r="F15" s="9" t="e">
        <f>+#REF!</f>
        <v>#REF!</v>
      </c>
      <c r="G15" s="9" t="e">
        <f>+#REF!</f>
        <v>#REF!</v>
      </c>
    </row>
    <row r="16" spans="1:7" ht="15" customHeight="1">
      <c r="A16" s="2" t="s">
        <v>145</v>
      </c>
      <c r="B16" s="9" t="e">
        <f>+#REF!</f>
        <v>#REF!</v>
      </c>
      <c r="C16" s="9" t="e">
        <f>+#REF!</f>
        <v>#REF!</v>
      </c>
      <c r="D16" s="9" t="e">
        <f>+#REF!</f>
        <v>#REF!</v>
      </c>
      <c r="E16" s="9" t="e">
        <f>+#REF!</f>
        <v>#REF!</v>
      </c>
      <c r="F16" s="9" t="e">
        <f>+#REF!</f>
        <v>#REF!</v>
      </c>
      <c r="G16" s="9" t="e">
        <f>+#REF!</f>
        <v>#REF!</v>
      </c>
    </row>
    <row r="17" spans="1:7" ht="15" customHeight="1">
      <c r="A17" s="2" t="s">
        <v>144</v>
      </c>
      <c r="B17" s="9" t="e">
        <f>+#REF!</f>
        <v>#REF!</v>
      </c>
      <c r="C17" s="9" t="e">
        <f>+#REF!</f>
        <v>#REF!</v>
      </c>
      <c r="D17" s="9" t="e">
        <f>+#REF!</f>
        <v>#REF!</v>
      </c>
      <c r="E17" s="9" t="e">
        <f>+#REF!</f>
        <v>#REF!</v>
      </c>
      <c r="F17" s="9" t="e">
        <f>+#REF!</f>
        <v>#REF!</v>
      </c>
      <c r="G17" s="9" t="e">
        <f>+#REF!</f>
        <v>#REF!</v>
      </c>
    </row>
    <row r="18" spans="1:7" ht="15" customHeight="1">
      <c r="B18" s="7"/>
      <c r="C18" s="7"/>
      <c r="D18" s="7"/>
      <c r="E18" s="7"/>
      <c r="F18" s="7"/>
      <c r="G18" s="7"/>
    </row>
    <row r="19" spans="1:7" ht="15" customHeight="1">
      <c r="A19" s="17" t="s">
        <v>139</v>
      </c>
      <c r="B19" s="19" t="e">
        <f>+#REF!</f>
        <v>#REF!</v>
      </c>
      <c r="C19" s="19" t="e">
        <f>+#REF!</f>
        <v>#REF!</v>
      </c>
      <c r="D19" s="19" t="e">
        <f>+#REF!</f>
        <v>#REF!</v>
      </c>
      <c r="E19" s="19" t="e">
        <f>+#REF!</f>
        <v>#REF!</v>
      </c>
      <c r="F19" s="19" t="e">
        <f>+#REF!</f>
        <v>#REF!</v>
      </c>
      <c r="G19" s="19" t="e">
        <f>+#REF!</f>
        <v>#REF!</v>
      </c>
    </row>
    <row r="20" spans="1:7" ht="15" customHeight="1">
      <c r="B20" s="15"/>
      <c r="C20" s="15"/>
      <c r="D20" s="15"/>
      <c r="E20" s="15"/>
      <c r="F20" s="15"/>
      <c r="G20" s="15"/>
    </row>
    <row r="21" spans="1:7" ht="15" customHeight="1">
      <c r="A21" s="2" t="s">
        <v>222</v>
      </c>
      <c r="B21" s="18" t="e">
        <f>+#REF!</f>
        <v>#REF!</v>
      </c>
      <c r="C21" s="18" t="e">
        <f>+#REF!</f>
        <v>#REF!</v>
      </c>
      <c r="D21" s="18" t="e">
        <f>+#REF!</f>
        <v>#REF!</v>
      </c>
      <c r="E21" s="18" t="e">
        <f>+#REF!</f>
        <v>#REF!</v>
      </c>
      <c r="F21" s="18" t="e">
        <f>+#REF!</f>
        <v>#REF!</v>
      </c>
      <c r="G21" s="18" t="e">
        <f>+#REF!</f>
        <v>#REF!</v>
      </c>
    </row>
    <row r="22" spans="1:7" ht="15" customHeight="1">
      <c r="A22" s="2" t="s">
        <v>140</v>
      </c>
      <c r="B22" s="9" t="e">
        <f>#REF!</f>
        <v>#REF!</v>
      </c>
      <c r="C22" s="9" t="e">
        <f>#REF!</f>
        <v>#REF!</v>
      </c>
      <c r="D22" s="9" t="e">
        <f>#REF!</f>
        <v>#REF!</v>
      </c>
      <c r="E22" s="9" t="e">
        <f>#REF!</f>
        <v>#REF!</v>
      </c>
      <c r="F22" s="9" t="e">
        <f>#REF!</f>
        <v>#REF!</v>
      </c>
      <c r="G22" s="9" t="e">
        <f>#REF!</f>
        <v>#REF!</v>
      </c>
    </row>
    <row r="23" spans="1:7" ht="15" customHeight="1">
      <c r="A23" s="2" t="s">
        <v>79</v>
      </c>
      <c r="B23" s="9" t="e">
        <f>+#REF!</f>
        <v>#REF!</v>
      </c>
      <c r="C23" s="9" t="e">
        <f>+#REF!</f>
        <v>#REF!</v>
      </c>
      <c r="D23" s="9" t="e">
        <f>+#REF!</f>
        <v>#REF!</v>
      </c>
      <c r="E23" s="9" t="e">
        <f>+#REF!</f>
        <v>#REF!</v>
      </c>
      <c r="F23" s="9" t="e">
        <f>+#REF!</f>
        <v>#REF!</v>
      </c>
      <c r="G23" s="9" t="e">
        <f>+#REF!</f>
        <v>#REF!</v>
      </c>
    </row>
    <row r="24" spans="1:7" ht="15" customHeight="1">
      <c r="A24" s="2" t="s">
        <v>193</v>
      </c>
      <c r="B24" s="9" t="e">
        <f>#REF!</f>
        <v>#REF!</v>
      </c>
      <c r="C24" s="9" t="e">
        <f>#REF!</f>
        <v>#REF!</v>
      </c>
      <c r="D24" s="9" t="e">
        <f>#REF!</f>
        <v>#REF!</v>
      </c>
      <c r="E24" s="9" t="e">
        <f>#REF!</f>
        <v>#REF!</v>
      </c>
      <c r="F24" s="9" t="e">
        <f>#REF!</f>
        <v>#REF!</v>
      </c>
      <c r="G24" s="9" t="e">
        <f>#REF!</f>
        <v>#REF!</v>
      </c>
    </row>
    <row r="25" spans="1:7" ht="15" customHeight="1">
      <c r="A25" s="2" t="s">
        <v>340</v>
      </c>
      <c r="B25" s="9" t="e">
        <f>#REF!</f>
        <v>#REF!</v>
      </c>
      <c r="C25" s="9" t="e">
        <f>#REF!</f>
        <v>#REF!</v>
      </c>
      <c r="D25" s="9" t="e">
        <f>#REF!</f>
        <v>#REF!</v>
      </c>
      <c r="E25" s="9" t="e">
        <f>#REF!</f>
        <v>#REF!</v>
      </c>
      <c r="F25" s="9" t="e">
        <f>#REF!</f>
        <v>#REF!</v>
      </c>
      <c r="G25" s="9" t="e">
        <f>#REF!</f>
        <v>#REF!</v>
      </c>
    </row>
    <row r="26" spans="1:7" ht="15" customHeight="1">
      <c r="A26" s="2" t="s">
        <v>78</v>
      </c>
      <c r="B26" s="9" t="e">
        <f>+#REF!</f>
        <v>#REF!</v>
      </c>
      <c r="C26" s="9" t="e">
        <f>+#REF!</f>
        <v>#REF!</v>
      </c>
      <c r="D26" s="9" t="e">
        <f>+#REF!</f>
        <v>#REF!</v>
      </c>
      <c r="E26" s="9" t="e">
        <f>+#REF!</f>
        <v>#REF!</v>
      </c>
      <c r="F26" s="9" t="e">
        <f>+#REF!</f>
        <v>#REF!</v>
      </c>
      <c r="G26" s="9" t="e">
        <f>+#REF!</f>
        <v>#REF!</v>
      </c>
    </row>
    <row r="27" spans="1:7" ht="15" customHeight="1">
      <c r="A27" s="11" t="s">
        <v>203</v>
      </c>
      <c r="B27" s="9" t="e">
        <f>+#REF!</f>
        <v>#REF!</v>
      </c>
      <c r="C27" s="9" t="e">
        <f>+#REF!</f>
        <v>#REF!</v>
      </c>
      <c r="D27" s="9" t="e">
        <f>+#REF!</f>
        <v>#REF!</v>
      </c>
      <c r="E27" s="9" t="e">
        <f>+#REF!</f>
        <v>#REF!</v>
      </c>
      <c r="F27" s="9" t="e">
        <f>+#REF!</f>
        <v>#REF!</v>
      </c>
      <c r="G27" s="9" t="e">
        <f>+#REF!</f>
        <v>#REF!</v>
      </c>
    </row>
    <row r="28" spans="1:7" ht="15" customHeight="1">
      <c r="A28" s="5"/>
    </row>
    <row r="29" spans="1:7" ht="15" customHeight="1" thickBot="1">
      <c r="A29" s="16" t="s">
        <v>216</v>
      </c>
      <c r="B29" s="20" t="e">
        <f>+#REF!</f>
        <v>#REF!</v>
      </c>
      <c r="C29" s="20" t="e">
        <f>+#REF!</f>
        <v>#REF!</v>
      </c>
      <c r="D29" s="20" t="e">
        <f>+#REF!</f>
        <v>#REF!</v>
      </c>
      <c r="E29" s="20" t="e">
        <f>+#REF!</f>
        <v>#REF!</v>
      </c>
      <c r="F29" s="20" t="e">
        <f>+#REF!</f>
        <v>#REF!</v>
      </c>
      <c r="G29" s="20" t="e">
        <f>+#REF!</f>
        <v>#REF!</v>
      </c>
    </row>
    <row r="30" spans="1:7" ht="13.5" thickTop="1">
      <c r="A30" s="5"/>
      <c r="B30" s="8"/>
      <c r="C30" s="8"/>
      <c r="D30" s="8"/>
      <c r="E30" s="8"/>
      <c r="F30" s="8"/>
      <c r="G30" s="8"/>
    </row>
    <row r="31" spans="1:7">
      <c r="A31" s="5"/>
      <c r="B31" s="8"/>
      <c r="C31" s="8"/>
      <c r="D31" s="8"/>
      <c r="E31" s="8"/>
      <c r="F31" s="8"/>
    </row>
  </sheetData>
  <mergeCells count="3">
    <mergeCell ref="A1:G1"/>
    <mergeCell ref="A3:G3"/>
    <mergeCell ref="A2:G2"/>
  </mergeCells>
  <phoneticPr fontId="0" type="noConversion"/>
  <pageMargins left="0.75" right="0.75" top="1" bottom="1" header="0" footer="0"/>
  <headerFooter alignWithMargins="0">
    <oddHeader>&amp;RFY09
&amp;F</oddHeader>
    <oddFooter>&amp;LPrepared by Marie Bush&amp;C&amp;F&amp;R&amp;D&amp;T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394"/>
  <sheetViews>
    <sheetView tabSelected="1" topLeftCell="A359" workbookViewId="0">
      <selection activeCell="B361" sqref="B361"/>
    </sheetView>
  </sheetViews>
  <sheetFormatPr baseColWidth="10" defaultColWidth="8.83203125" defaultRowHeight="14"/>
  <cols>
    <col min="1" max="1" width="50.33203125" style="25" customWidth="1"/>
    <col min="2" max="7" width="13.6640625" style="28" customWidth="1"/>
    <col min="8" max="8" width="9.83203125" style="21" customWidth="1"/>
    <col min="9" max="16384" width="8.83203125" style="21"/>
  </cols>
  <sheetData>
    <row r="1" spans="1:7">
      <c r="A1" s="46" t="s">
        <v>18</v>
      </c>
      <c r="B1" s="46"/>
      <c r="C1" s="46"/>
      <c r="D1" s="46"/>
      <c r="E1" s="46"/>
      <c r="F1" s="46"/>
      <c r="G1" s="46"/>
    </row>
    <row r="2" spans="1:7">
      <c r="A2" s="46" t="s">
        <v>17</v>
      </c>
      <c r="B2" s="46"/>
      <c r="C2" s="46"/>
      <c r="D2" s="46"/>
      <c r="E2" s="46"/>
      <c r="F2" s="46"/>
      <c r="G2" s="46"/>
    </row>
    <row r="3" spans="1:7">
      <c r="A3" s="22"/>
      <c r="B3" s="37"/>
      <c r="C3" s="37"/>
      <c r="D3" s="37"/>
      <c r="E3" s="37"/>
      <c r="F3" s="37"/>
      <c r="G3" s="37"/>
    </row>
    <row r="4" spans="1:7" s="24" customFormat="1" ht="45" customHeight="1" thickBot="1">
      <c r="A4" s="23"/>
      <c r="B4" s="44" t="s">
        <v>8</v>
      </c>
      <c r="C4" s="44" t="s">
        <v>9</v>
      </c>
      <c r="D4" s="44" t="s">
        <v>10</v>
      </c>
      <c r="E4" s="44" t="s">
        <v>318</v>
      </c>
      <c r="F4" s="43" t="s">
        <v>11</v>
      </c>
      <c r="G4" s="43" t="s">
        <v>45</v>
      </c>
    </row>
    <row r="5" spans="1:7">
      <c r="B5" s="38"/>
      <c r="C5" s="38"/>
      <c r="D5" s="39"/>
      <c r="E5" s="39"/>
      <c r="F5" s="40"/>
      <c r="G5" s="39"/>
    </row>
    <row r="6" spans="1:7">
      <c r="A6" s="26" t="s">
        <v>325</v>
      </c>
    </row>
    <row r="7" spans="1:7">
      <c r="A7" s="25" t="s">
        <v>329</v>
      </c>
      <c r="B7" s="27">
        <v>0</v>
      </c>
      <c r="C7" s="27">
        <v>94753.44</v>
      </c>
      <c r="D7" s="27">
        <f t="shared" ref="D7:D13" si="0">SUM(B7:C7)*0.31</f>
        <v>29373.5664</v>
      </c>
      <c r="E7" s="27">
        <v>0</v>
      </c>
      <c r="F7" s="27">
        <v>21570</v>
      </c>
      <c r="G7" s="27">
        <f>SUM(B7:F7)</f>
        <v>145697.00640000001</v>
      </c>
    </row>
    <row r="8" spans="1:7">
      <c r="A8" s="25" t="s">
        <v>330</v>
      </c>
      <c r="B8" s="27">
        <v>0</v>
      </c>
      <c r="C8" s="27">
        <v>0</v>
      </c>
      <c r="D8" s="27">
        <f t="shared" si="0"/>
        <v>0</v>
      </c>
      <c r="E8" s="27">
        <v>0</v>
      </c>
      <c r="F8" s="27">
        <v>8000</v>
      </c>
      <c r="G8" s="27">
        <f t="shared" ref="G8:G16" si="1">SUM(B8:F8)</f>
        <v>8000</v>
      </c>
    </row>
    <row r="9" spans="1:7">
      <c r="A9" s="25" t="s">
        <v>237</v>
      </c>
      <c r="B9" s="27">
        <v>0</v>
      </c>
      <c r="C9" s="27">
        <v>0</v>
      </c>
      <c r="D9" s="27">
        <f t="shared" si="0"/>
        <v>0</v>
      </c>
      <c r="E9" s="27">
        <v>0</v>
      </c>
      <c r="F9" s="27">
        <v>24000</v>
      </c>
      <c r="G9" s="27">
        <f t="shared" si="1"/>
        <v>24000</v>
      </c>
    </row>
    <row r="10" spans="1:7">
      <c r="A10" s="25" t="s">
        <v>224</v>
      </c>
      <c r="B10" s="27">
        <v>0</v>
      </c>
      <c r="C10" s="27">
        <v>0</v>
      </c>
      <c r="D10" s="27">
        <f t="shared" si="0"/>
        <v>0</v>
      </c>
      <c r="E10" s="27">
        <v>0</v>
      </c>
      <c r="F10" s="27">
        <v>0</v>
      </c>
      <c r="G10" s="27">
        <f t="shared" si="1"/>
        <v>0</v>
      </c>
    </row>
    <row r="11" spans="1:7">
      <c r="A11" s="25" t="s">
        <v>128</v>
      </c>
      <c r="B11" s="27">
        <v>0</v>
      </c>
      <c r="C11" s="27">
        <v>0</v>
      </c>
      <c r="D11" s="27">
        <f t="shared" si="0"/>
        <v>0</v>
      </c>
      <c r="E11" s="27">
        <v>0</v>
      </c>
      <c r="F11" s="27">
        <v>28423</v>
      </c>
      <c r="G11" s="27">
        <f t="shared" si="1"/>
        <v>28423</v>
      </c>
    </row>
    <row r="12" spans="1:7">
      <c r="A12" s="25" t="s">
        <v>331</v>
      </c>
      <c r="B12" s="27">
        <v>0</v>
      </c>
      <c r="C12" s="27">
        <v>0</v>
      </c>
      <c r="D12" s="27">
        <f t="shared" si="0"/>
        <v>0</v>
      </c>
      <c r="E12" s="27">
        <v>0</v>
      </c>
      <c r="F12" s="27">
        <v>10430</v>
      </c>
      <c r="G12" s="27">
        <f t="shared" si="1"/>
        <v>10430</v>
      </c>
    </row>
    <row r="13" spans="1:7">
      <c r="A13" s="25" t="s">
        <v>73</v>
      </c>
      <c r="B13" s="27">
        <v>0</v>
      </c>
      <c r="C13" s="27">
        <v>2000</v>
      </c>
      <c r="D13" s="27">
        <f t="shared" si="0"/>
        <v>620</v>
      </c>
      <c r="E13" s="27">
        <v>0</v>
      </c>
      <c r="F13" s="27">
        <v>11760</v>
      </c>
      <c r="G13" s="27">
        <f t="shared" si="1"/>
        <v>14380</v>
      </c>
    </row>
    <row r="14" spans="1:7">
      <c r="A14" s="25" t="s">
        <v>32</v>
      </c>
      <c r="B14" s="27">
        <v>0</v>
      </c>
      <c r="C14" s="28">
        <v>0</v>
      </c>
      <c r="D14" s="28">
        <f>SUM(B14:C14)*0.31</f>
        <v>0</v>
      </c>
      <c r="E14" s="28">
        <v>0</v>
      </c>
      <c r="F14" s="28">
        <v>30000</v>
      </c>
      <c r="G14" s="27">
        <f t="shared" si="1"/>
        <v>30000</v>
      </c>
    </row>
    <row r="15" spans="1:7">
      <c r="A15" s="25" t="s">
        <v>117</v>
      </c>
      <c r="B15" s="27">
        <v>0</v>
      </c>
      <c r="C15" s="28">
        <v>0</v>
      </c>
      <c r="D15" s="28">
        <f>SUM(B15:C15)*0.31</f>
        <v>0</v>
      </c>
      <c r="E15" s="28">
        <v>0</v>
      </c>
      <c r="F15" s="28">
        <v>28800</v>
      </c>
      <c r="G15" s="27">
        <f t="shared" si="1"/>
        <v>28800</v>
      </c>
    </row>
    <row r="16" spans="1:7">
      <c r="A16" s="25" t="s">
        <v>333</v>
      </c>
      <c r="B16" s="27">
        <v>80000</v>
      </c>
      <c r="C16" s="27">
        <v>42991.92</v>
      </c>
      <c r="D16" s="27">
        <f t="shared" ref="D16" si="2">SUM(B16:C16)*0.31</f>
        <v>38127.495199999998</v>
      </c>
      <c r="E16" s="27">
        <v>0</v>
      </c>
      <c r="F16" s="27">
        <v>19782</v>
      </c>
      <c r="G16" s="27">
        <f t="shared" si="1"/>
        <v>180901.41519999999</v>
      </c>
    </row>
    <row r="17" spans="1:7">
      <c r="B17" s="27"/>
    </row>
    <row r="18" spans="1:7">
      <c r="A18" s="25" t="s">
        <v>336</v>
      </c>
      <c r="B18" s="36">
        <f t="shared" ref="B18:G18" si="3">SUM(B7:B17)</f>
        <v>80000</v>
      </c>
      <c r="C18" s="29">
        <f t="shared" si="3"/>
        <v>139745.35999999999</v>
      </c>
      <c r="D18" s="29">
        <f t="shared" si="3"/>
        <v>68121.061600000001</v>
      </c>
      <c r="E18" s="29">
        <f t="shared" si="3"/>
        <v>0</v>
      </c>
      <c r="F18" s="29">
        <f t="shared" si="3"/>
        <v>182765</v>
      </c>
      <c r="G18" s="29">
        <f t="shared" si="3"/>
        <v>470631.4216</v>
      </c>
    </row>
    <row r="19" spans="1:7">
      <c r="B19" s="27"/>
      <c r="C19" s="41"/>
    </row>
    <row r="20" spans="1:7">
      <c r="A20" s="26" t="s">
        <v>132</v>
      </c>
    </row>
    <row r="21" spans="1:7">
      <c r="A21" s="25" t="s">
        <v>226</v>
      </c>
      <c r="B21" s="27">
        <v>0</v>
      </c>
      <c r="C21" s="27">
        <v>0</v>
      </c>
      <c r="D21" s="27">
        <f>SUM(B21:C21)*0.31</f>
        <v>0</v>
      </c>
      <c r="E21" s="27">
        <v>0</v>
      </c>
      <c r="F21" s="28">
        <v>930</v>
      </c>
      <c r="G21" s="27">
        <f t="shared" ref="G21:G68" si="4">SUM(B21:F21)</f>
        <v>930</v>
      </c>
    </row>
    <row r="22" spans="1:7">
      <c r="A22" s="25" t="s">
        <v>99</v>
      </c>
      <c r="B22" s="27">
        <v>0</v>
      </c>
      <c r="C22" s="27">
        <v>0</v>
      </c>
      <c r="D22" s="27">
        <f>SUM(B22:C22)*0.31</f>
        <v>0</v>
      </c>
      <c r="E22" s="27">
        <v>0</v>
      </c>
      <c r="F22" s="28">
        <v>10784</v>
      </c>
      <c r="G22" s="27">
        <f t="shared" si="4"/>
        <v>10784</v>
      </c>
    </row>
    <row r="23" spans="1:7">
      <c r="A23" s="25" t="s">
        <v>227</v>
      </c>
      <c r="B23" s="27">
        <v>0</v>
      </c>
      <c r="C23" s="27">
        <v>104560</v>
      </c>
      <c r="D23" s="27">
        <f t="shared" ref="D23:D68" si="5">SUM(B23:C23)*0.31</f>
        <v>32413.599999999999</v>
      </c>
      <c r="E23" s="27">
        <v>0</v>
      </c>
      <c r="F23" s="28">
        <v>2534</v>
      </c>
      <c r="G23" s="27">
        <f t="shared" si="4"/>
        <v>139507.6</v>
      </c>
    </row>
    <row r="24" spans="1:7">
      <c r="A24" s="25" t="s">
        <v>86</v>
      </c>
      <c r="B24" s="27">
        <v>0</v>
      </c>
      <c r="C24" s="27">
        <v>0</v>
      </c>
      <c r="D24" s="27">
        <f t="shared" si="5"/>
        <v>0</v>
      </c>
      <c r="E24" s="27">
        <v>0</v>
      </c>
      <c r="F24" s="28">
        <v>0</v>
      </c>
      <c r="G24" s="27">
        <f t="shared" si="4"/>
        <v>0</v>
      </c>
    </row>
    <row r="25" spans="1:7">
      <c r="A25" s="25" t="s">
        <v>85</v>
      </c>
      <c r="B25" s="27">
        <v>0</v>
      </c>
      <c r="C25" s="27">
        <v>0</v>
      </c>
      <c r="D25" s="27">
        <f t="shared" si="5"/>
        <v>0</v>
      </c>
      <c r="E25" s="27">
        <v>0</v>
      </c>
      <c r="F25" s="28">
        <v>18784</v>
      </c>
      <c r="G25" s="27">
        <f t="shared" si="4"/>
        <v>18784</v>
      </c>
    </row>
    <row r="26" spans="1:7">
      <c r="A26" s="25" t="s">
        <v>56</v>
      </c>
      <c r="B26" s="27">
        <v>0</v>
      </c>
      <c r="C26" s="27">
        <v>0</v>
      </c>
      <c r="D26" s="27">
        <f t="shared" si="5"/>
        <v>0</v>
      </c>
      <c r="E26" s="27">
        <v>0</v>
      </c>
      <c r="F26" s="28">
        <v>23250</v>
      </c>
      <c r="G26" s="27">
        <f t="shared" si="4"/>
        <v>23250</v>
      </c>
    </row>
    <row r="27" spans="1:7">
      <c r="A27" s="25" t="s">
        <v>326</v>
      </c>
      <c r="B27" s="27">
        <v>109856</v>
      </c>
      <c r="C27" s="27">
        <v>42992</v>
      </c>
      <c r="D27" s="27">
        <f t="shared" si="5"/>
        <v>47382.879999999997</v>
      </c>
      <c r="E27" s="27">
        <v>0</v>
      </c>
      <c r="F27" s="28">
        <v>9762</v>
      </c>
      <c r="G27" s="27">
        <f t="shared" si="4"/>
        <v>209992.88</v>
      </c>
    </row>
    <row r="28" spans="1:7">
      <c r="A28" s="25" t="s">
        <v>57</v>
      </c>
      <c r="B28" s="27">
        <v>53243</v>
      </c>
      <c r="C28" s="27">
        <v>42992</v>
      </c>
      <c r="D28" s="27">
        <f t="shared" si="5"/>
        <v>29832.85</v>
      </c>
      <c r="E28" s="27">
        <v>0</v>
      </c>
      <c r="F28" s="28">
        <v>9965</v>
      </c>
      <c r="G28" s="27">
        <f t="shared" si="4"/>
        <v>136032.85</v>
      </c>
    </row>
    <row r="29" spans="1:7">
      <c r="A29" s="25" t="s">
        <v>233</v>
      </c>
      <c r="B29" s="27">
        <f>280000+10000</f>
        <v>290000</v>
      </c>
      <c r="C29" s="27">
        <v>0</v>
      </c>
      <c r="D29" s="27">
        <f t="shared" si="5"/>
        <v>89900</v>
      </c>
      <c r="E29" s="27">
        <v>0</v>
      </c>
      <c r="F29" s="28">
        <v>0</v>
      </c>
      <c r="G29" s="27">
        <f t="shared" si="4"/>
        <v>379900</v>
      </c>
    </row>
    <row r="30" spans="1:7">
      <c r="A30" s="25" t="s">
        <v>219</v>
      </c>
      <c r="B30" s="27">
        <v>81668</v>
      </c>
      <c r="C30" s="27">
        <v>24476.25</v>
      </c>
      <c r="D30" s="27">
        <f t="shared" si="5"/>
        <v>32904.717499999999</v>
      </c>
      <c r="E30" s="27">
        <v>0</v>
      </c>
      <c r="F30" s="28">
        <v>2133</v>
      </c>
      <c r="G30" s="27">
        <f t="shared" si="4"/>
        <v>141181.9675</v>
      </c>
    </row>
    <row r="31" spans="1:7">
      <c r="A31" s="25" t="s">
        <v>94</v>
      </c>
      <c r="B31" s="27">
        <v>0</v>
      </c>
      <c r="C31" s="27">
        <v>0</v>
      </c>
      <c r="D31" s="27">
        <f t="shared" si="5"/>
        <v>0</v>
      </c>
      <c r="E31" s="27">
        <v>0</v>
      </c>
      <c r="F31" s="28">
        <v>0</v>
      </c>
      <c r="G31" s="27">
        <f t="shared" si="4"/>
        <v>0</v>
      </c>
    </row>
    <row r="32" spans="1:7">
      <c r="A32" s="25" t="s">
        <v>364</v>
      </c>
      <c r="B32" s="27">
        <v>0</v>
      </c>
      <c r="C32" s="27">
        <v>0</v>
      </c>
      <c r="D32" s="27">
        <f t="shared" si="5"/>
        <v>0</v>
      </c>
      <c r="E32" s="27">
        <v>0</v>
      </c>
      <c r="F32" s="28">
        <v>23250</v>
      </c>
      <c r="G32" s="27">
        <f t="shared" si="4"/>
        <v>23250</v>
      </c>
    </row>
    <row r="33" spans="1:7">
      <c r="A33" s="25" t="s">
        <v>365</v>
      </c>
      <c r="B33" s="27">
        <v>0</v>
      </c>
      <c r="C33" s="27">
        <v>0</v>
      </c>
      <c r="D33" s="27">
        <f t="shared" si="5"/>
        <v>0</v>
      </c>
      <c r="E33" s="27">
        <v>0</v>
      </c>
      <c r="F33" s="28">
        <v>2325</v>
      </c>
      <c r="G33" s="27">
        <f t="shared" si="4"/>
        <v>2325</v>
      </c>
    </row>
    <row r="34" spans="1:7">
      <c r="A34" s="25" t="s">
        <v>283</v>
      </c>
      <c r="B34" s="27">
        <v>0</v>
      </c>
      <c r="C34" s="27">
        <v>6578.23</v>
      </c>
      <c r="D34" s="27">
        <f t="shared" si="5"/>
        <v>2039.2512999999999</v>
      </c>
      <c r="E34" s="27">
        <v>0</v>
      </c>
      <c r="F34" s="28">
        <v>645</v>
      </c>
      <c r="G34" s="27">
        <f t="shared" si="4"/>
        <v>9262.4812999999995</v>
      </c>
    </row>
    <row r="35" spans="1:7">
      <c r="A35" s="25" t="s">
        <v>366</v>
      </c>
      <c r="B35" s="27">
        <v>163296</v>
      </c>
      <c r="C35" s="27">
        <v>78362.960000000006</v>
      </c>
      <c r="D35" s="27">
        <f t="shared" si="5"/>
        <v>74914.277600000001</v>
      </c>
      <c r="E35" s="27">
        <v>0</v>
      </c>
      <c r="F35" s="28">
        <v>31840</v>
      </c>
      <c r="G35" s="27">
        <f t="shared" si="4"/>
        <v>348413.23759999999</v>
      </c>
    </row>
    <row r="36" spans="1:7">
      <c r="A36" s="25" t="s">
        <v>74</v>
      </c>
      <c r="B36" s="27">
        <v>65962</v>
      </c>
      <c r="C36" s="27">
        <v>5000</v>
      </c>
      <c r="D36" s="27">
        <f t="shared" si="5"/>
        <v>21998.22</v>
      </c>
      <c r="E36" s="27">
        <v>0</v>
      </c>
      <c r="F36" s="28">
        <v>35744</v>
      </c>
      <c r="G36" s="27">
        <f t="shared" si="4"/>
        <v>128704.22</v>
      </c>
    </row>
    <row r="37" spans="1:7">
      <c r="A37" s="25" t="s">
        <v>65</v>
      </c>
      <c r="B37" s="27">
        <v>0</v>
      </c>
      <c r="C37" s="27">
        <v>0</v>
      </c>
      <c r="D37" s="27">
        <f t="shared" si="5"/>
        <v>0</v>
      </c>
      <c r="E37" s="27">
        <v>0</v>
      </c>
      <c r="F37" s="28">
        <v>199570</v>
      </c>
      <c r="G37" s="27">
        <f t="shared" si="4"/>
        <v>199570</v>
      </c>
    </row>
    <row r="38" spans="1:7">
      <c r="A38" s="25" t="s">
        <v>58</v>
      </c>
      <c r="B38" s="27">
        <v>0</v>
      </c>
      <c r="C38" s="27">
        <v>0</v>
      </c>
      <c r="D38" s="27">
        <f t="shared" si="5"/>
        <v>0</v>
      </c>
      <c r="E38" s="27">
        <v>0</v>
      </c>
      <c r="F38" s="28">
        <v>122416</v>
      </c>
      <c r="G38" s="27">
        <f t="shared" si="4"/>
        <v>122416</v>
      </c>
    </row>
    <row r="39" spans="1:7">
      <c r="A39" s="25" t="s">
        <v>59</v>
      </c>
      <c r="B39" s="27">
        <v>0</v>
      </c>
      <c r="C39" s="27">
        <v>0</v>
      </c>
      <c r="D39" s="27">
        <f t="shared" si="5"/>
        <v>0</v>
      </c>
      <c r="E39" s="27">
        <v>0</v>
      </c>
      <c r="F39" s="28">
        <v>16740</v>
      </c>
      <c r="G39" s="27">
        <f t="shared" si="4"/>
        <v>16740</v>
      </c>
    </row>
    <row r="40" spans="1:7">
      <c r="A40" s="25" t="s">
        <v>166</v>
      </c>
      <c r="B40" s="27">
        <v>0</v>
      </c>
      <c r="C40" s="27">
        <v>0</v>
      </c>
      <c r="D40" s="27">
        <f t="shared" si="5"/>
        <v>0</v>
      </c>
      <c r="E40" s="27">
        <v>0</v>
      </c>
      <c r="F40" s="28">
        <v>3720</v>
      </c>
      <c r="G40" s="27">
        <f t="shared" si="4"/>
        <v>3720</v>
      </c>
    </row>
    <row r="41" spans="1:7">
      <c r="A41" s="25" t="s">
        <v>156</v>
      </c>
      <c r="B41" s="27">
        <v>250000</v>
      </c>
      <c r="C41" s="27">
        <v>0</v>
      </c>
      <c r="D41" s="27">
        <f t="shared" si="5"/>
        <v>77500</v>
      </c>
      <c r="E41" s="27">
        <v>0</v>
      </c>
      <c r="F41" s="28">
        <v>0</v>
      </c>
      <c r="G41" s="27">
        <f t="shared" si="4"/>
        <v>327500</v>
      </c>
    </row>
    <row r="42" spans="1:7">
      <c r="A42" s="25" t="s">
        <v>2</v>
      </c>
      <c r="B42" s="27">
        <v>403897.8</v>
      </c>
      <c r="C42" s="27">
        <v>0</v>
      </c>
      <c r="D42" s="27">
        <f t="shared" si="5"/>
        <v>125208.318</v>
      </c>
      <c r="E42" s="27">
        <v>0</v>
      </c>
      <c r="F42" s="28">
        <v>0</v>
      </c>
      <c r="G42" s="27">
        <f t="shared" si="4"/>
        <v>529106.11800000002</v>
      </c>
    </row>
    <row r="43" spans="1:7">
      <c r="A43" s="25" t="s">
        <v>368</v>
      </c>
      <c r="B43" s="27">
        <v>86134</v>
      </c>
      <c r="C43" s="27">
        <v>0</v>
      </c>
      <c r="D43" s="27">
        <f t="shared" si="5"/>
        <v>26701.54</v>
      </c>
      <c r="E43" s="27">
        <v>0</v>
      </c>
      <c r="F43" s="28">
        <v>13950</v>
      </c>
      <c r="G43" s="27">
        <f t="shared" si="4"/>
        <v>126785.54000000001</v>
      </c>
    </row>
    <row r="44" spans="1:7">
      <c r="A44" s="25" t="s">
        <v>182</v>
      </c>
      <c r="B44" s="27">
        <v>44164.14</v>
      </c>
      <c r="C44" s="27">
        <v>19669</v>
      </c>
      <c r="D44" s="27">
        <f t="shared" si="5"/>
        <v>19788.273399999998</v>
      </c>
      <c r="E44" s="27">
        <v>0</v>
      </c>
      <c r="F44" s="28">
        <v>19103</v>
      </c>
      <c r="G44" s="27">
        <f t="shared" si="4"/>
        <v>102724.41339999999</v>
      </c>
    </row>
    <row r="45" spans="1:7">
      <c r="A45" s="25" t="s">
        <v>75</v>
      </c>
      <c r="B45" s="27">
        <v>150130.35</v>
      </c>
      <c r="C45" s="27">
        <v>0</v>
      </c>
      <c r="D45" s="27">
        <f t="shared" si="5"/>
        <v>46540.408500000005</v>
      </c>
      <c r="E45" s="27">
        <v>0</v>
      </c>
      <c r="F45" s="28">
        <v>19517</v>
      </c>
      <c r="G45" s="27">
        <f t="shared" si="4"/>
        <v>216187.7585</v>
      </c>
    </row>
    <row r="46" spans="1:7">
      <c r="A46" s="25" t="s">
        <v>76</v>
      </c>
      <c r="B46" s="27">
        <v>141671</v>
      </c>
      <c r="C46" s="27">
        <v>0</v>
      </c>
      <c r="D46" s="27">
        <f t="shared" si="5"/>
        <v>43918.01</v>
      </c>
      <c r="E46" s="27">
        <v>0</v>
      </c>
      <c r="F46" s="28">
        <v>6510</v>
      </c>
      <c r="G46" s="27">
        <f t="shared" si="4"/>
        <v>192099.01</v>
      </c>
    </row>
    <row r="47" spans="1:7">
      <c r="A47" s="25" t="s">
        <v>77</v>
      </c>
      <c r="B47" s="27">
        <v>647824</v>
      </c>
      <c r="C47" s="27">
        <v>0</v>
      </c>
      <c r="D47" s="27">
        <f t="shared" si="5"/>
        <v>200825.44</v>
      </c>
      <c r="E47" s="27">
        <v>0</v>
      </c>
      <c r="F47" s="28">
        <v>0</v>
      </c>
      <c r="G47" s="27">
        <f t="shared" si="4"/>
        <v>848649.44</v>
      </c>
    </row>
    <row r="48" spans="1:7">
      <c r="A48" s="25" t="s">
        <v>95</v>
      </c>
      <c r="B48" s="27">
        <v>0</v>
      </c>
      <c r="C48" s="27">
        <v>0</v>
      </c>
      <c r="D48" s="27">
        <f t="shared" si="5"/>
        <v>0</v>
      </c>
      <c r="E48" s="27">
        <v>0</v>
      </c>
      <c r="F48" s="28">
        <v>0</v>
      </c>
      <c r="G48" s="27">
        <f t="shared" si="4"/>
        <v>0</v>
      </c>
    </row>
    <row r="49" spans="1:7">
      <c r="A49" s="25" t="s">
        <v>370</v>
      </c>
      <c r="B49" s="27">
        <v>0</v>
      </c>
      <c r="C49" s="27">
        <v>0</v>
      </c>
      <c r="D49" s="27">
        <f t="shared" si="5"/>
        <v>0</v>
      </c>
      <c r="E49" s="27">
        <v>0</v>
      </c>
      <c r="F49" s="28">
        <v>9562</v>
      </c>
      <c r="G49" s="27">
        <f t="shared" si="4"/>
        <v>9562</v>
      </c>
    </row>
    <row r="50" spans="1:7">
      <c r="A50" s="25" t="s">
        <v>34</v>
      </c>
      <c r="B50" s="27">
        <v>0</v>
      </c>
      <c r="C50" s="27">
        <v>0</v>
      </c>
      <c r="D50" s="27">
        <f t="shared" si="5"/>
        <v>0</v>
      </c>
      <c r="E50" s="27">
        <v>0</v>
      </c>
      <c r="F50" s="28">
        <v>5000</v>
      </c>
      <c r="G50" s="27">
        <f t="shared" si="4"/>
        <v>5000</v>
      </c>
    </row>
    <row r="51" spans="1:7">
      <c r="A51" s="25" t="s">
        <v>30</v>
      </c>
      <c r="B51" s="27">
        <v>0</v>
      </c>
      <c r="C51" s="27">
        <v>0</v>
      </c>
      <c r="D51" s="27">
        <f t="shared" si="5"/>
        <v>0</v>
      </c>
      <c r="E51" s="27">
        <v>0</v>
      </c>
      <c r="F51" s="28">
        <v>4650</v>
      </c>
      <c r="G51" s="27">
        <f t="shared" si="4"/>
        <v>4650</v>
      </c>
    </row>
    <row r="52" spans="1:7">
      <c r="A52" s="25" t="s">
        <v>31</v>
      </c>
      <c r="B52" s="27">
        <v>0</v>
      </c>
      <c r="C52" s="27">
        <v>0</v>
      </c>
      <c r="D52" s="27">
        <f t="shared" si="5"/>
        <v>0</v>
      </c>
      <c r="E52" s="27">
        <v>0</v>
      </c>
      <c r="F52" s="28">
        <v>93000</v>
      </c>
      <c r="G52" s="27">
        <f t="shared" si="4"/>
        <v>93000</v>
      </c>
    </row>
    <row r="53" spans="1:7">
      <c r="A53" s="25" t="s">
        <v>371</v>
      </c>
      <c r="B53" s="27">
        <v>408082.55</v>
      </c>
      <c r="C53" s="27">
        <v>181468</v>
      </c>
      <c r="D53" s="27">
        <f t="shared" si="5"/>
        <v>182760.67050000001</v>
      </c>
      <c r="E53" s="27">
        <v>0</v>
      </c>
      <c r="F53" s="28">
        <v>66338</v>
      </c>
      <c r="G53" s="27">
        <f t="shared" si="4"/>
        <v>838649.22050000005</v>
      </c>
    </row>
    <row r="54" spans="1:7">
      <c r="A54" s="25" t="s">
        <v>67</v>
      </c>
      <c r="B54" s="27">
        <v>104020</v>
      </c>
      <c r="C54" s="27">
        <v>0</v>
      </c>
      <c r="D54" s="27">
        <f t="shared" si="5"/>
        <v>32246.2</v>
      </c>
      <c r="E54" s="27">
        <v>0</v>
      </c>
      <c r="F54" s="28">
        <v>0</v>
      </c>
      <c r="G54" s="27">
        <f t="shared" si="4"/>
        <v>136266.20000000001</v>
      </c>
    </row>
    <row r="55" spans="1:7">
      <c r="A55" s="25" t="s">
        <v>191</v>
      </c>
      <c r="B55" s="27">
        <f>63431.2+48945</f>
        <v>112376.2</v>
      </c>
      <c r="C55" s="27">
        <v>33617</v>
      </c>
      <c r="D55" s="27">
        <f t="shared" si="5"/>
        <v>45257.892</v>
      </c>
      <c r="E55" s="27">
        <v>0</v>
      </c>
      <c r="F55" s="28">
        <v>34263</v>
      </c>
      <c r="G55" s="27">
        <f t="shared" si="4"/>
        <v>225514.092</v>
      </c>
    </row>
    <row r="56" spans="1:7">
      <c r="A56" s="25" t="s">
        <v>373</v>
      </c>
      <c r="B56" s="27">
        <v>0</v>
      </c>
      <c r="C56" s="27">
        <v>0</v>
      </c>
      <c r="D56" s="27">
        <f t="shared" si="5"/>
        <v>0</v>
      </c>
      <c r="E56" s="27">
        <v>0</v>
      </c>
      <c r="F56" s="28">
        <v>23715</v>
      </c>
      <c r="G56" s="27">
        <f t="shared" si="4"/>
        <v>23715</v>
      </c>
    </row>
    <row r="57" spans="1:7">
      <c r="A57" s="25" t="s">
        <v>192</v>
      </c>
      <c r="B57" s="27">
        <v>51849</v>
      </c>
      <c r="C57" s="27">
        <v>24476.25</v>
      </c>
      <c r="D57" s="27">
        <f t="shared" si="5"/>
        <v>23660.827499999999</v>
      </c>
      <c r="E57" s="27">
        <v>0</v>
      </c>
      <c r="F57" s="28">
        <v>57680</v>
      </c>
      <c r="G57" s="27">
        <f t="shared" si="4"/>
        <v>157666.07750000001</v>
      </c>
    </row>
    <row r="58" spans="1:7">
      <c r="A58" s="25" t="s">
        <v>28</v>
      </c>
      <c r="B58" s="27">
        <v>0</v>
      </c>
      <c r="C58" s="27">
        <v>0</v>
      </c>
      <c r="D58" s="27">
        <f t="shared" si="5"/>
        <v>0</v>
      </c>
      <c r="E58" s="27">
        <v>0</v>
      </c>
      <c r="F58" s="28">
        <v>13950</v>
      </c>
      <c r="G58" s="27">
        <f t="shared" si="4"/>
        <v>13950</v>
      </c>
    </row>
    <row r="59" spans="1:7">
      <c r="A59" s="25" t="s">
        <v>29</v>
      </c>
      <c r="B59" s="27">
        <v>0</v>
      </c>
      <c r="C59" s="27">
        <v>0</v>
      </c>
      <c r="D59" s="27">
        <f t="shared" si="5"/>
        <v>0</v>
      </c>
      <c r="E59" s="27">
        <v>0</v>
      </c>
      <c r="F59" s="28">
        <v>9300</v>
      </c>
      <c r="G59" s="27">
        <f t="shared" si="4"/>
        <v>9300</v>
      </c>
    </row>
    <row r="60" spans="1:7">
      <c r="A60" s="25" t="s">
        <v>27</v>
      </c>
      <c r="B60" s="27">
        <v>0</v>
      </c>
      <c r="C60" s="27">
        <v>0</v>
      </c>
      <c r="D60" s="27">
        <f t="shared" si="5"/>
        <v>0</v>
      </c>
      <c r="E60" s="27">
        <v>0</v>
      </c>
      <c r="F60" s="28">
        <v>4650</v>
      </c>
      <c r="G60" s="27">
        <f t="shared" si="4"/>
        <v>4650</v>
      </c>
    </row>
    <row r="61" spans="1:7">
      <c r="A61" s="25" t="s">
        <v>22</v>
      </c>
      <c r="B61" s="27">
        <v>0</v>
      </c>
      <c r="C61" s="28">
        <v>0</v>
      </c>
      <c r="D61" s="28">
        <f t="shared" si="5"/>
        <v>0</v>
      </c>
      <c r="E61" s="28">
        <v>0</v>
      </c>
      <c r="F61" s="28">
        <v>27295</v>
      </c>
      <c r="G61" s="27">
        <f t="shared" si="4"/>
        <v>27295</v>
      </c>
    </row>
    <row r="62" spans="1:7">
      <c r="A62" s="25" t="s">
        <v>160</v>
      </c>
      <c r="B62" s="27">
        <v>137600</v>
      </c>
      <c r="C62" s="28">
        <v>77736</v>
      </c>
      <c r="D62" s="28">
        <f t="shared" si="5"/>
        <v>66754.16</v>
      </c>
      <c r="E62" s="28">
        <v>0</v>
      </c>
      <c r="F62" s="28">
        <v>21136</v>
      </c>
      <c r="G62" s="27">
        <f t="shared" si="4"/>
        <v>303226.16000000003</v>
      </c>
    </row>
    <row r="63" spans="1:7">
      <c r="A63" s="25" t="s">
        <v>41</v>
      </c>
      <c r="B63" s="27">
        <v>119558</v>
      </c>
      <c r="C63" s="28">
        <v>0</v>
      </c>
      <c r="D63" s="28">
        <f t="shared" si="5"/>
        <v>37062.980000000003</v>
      </c>
      <c r="E63" s="28">
        <v>0</v>
      </c>
      <c r="F63" s="28">
        <v>0</v>
      </c>
      <c r="G63" s="27">
        <f t="shared" si="4"/>
        <v>156620.98000000001</v>
      </c>
    </row>
    <row r="64" spans="1:7">
      <c r="A64" s="25" t="s">
        <v>23</v>
      </c>
      <c r="B64" s="27">
        <v>74009</v>
      </c>
      <c r="C64" s="28">
        <v>0</v>
      </c>
      <c r="D64" s="28">
        <f t="shared" si="5"/>
        <v>22942.79</v>
      </c>
      <c r="E64" s="28">
        <v>0</v>
      </c>
      <c r="F64" s="28">
        <v>4650</v>
      </c>
      <c r="G64" s="27">
        <f t="shared" si="4"/>
        <v>101601.79000000001</v>
      </c>
    </row>
    <row r="65" spans="1:7">
      <c r="A65" s="25" t="s">
        <v>374</v>
      </c>
      <c r="B65" s="27">
        <v>54768.73</v>
      </c>
      <c r="C65" s="28">
        <v>0</v>
      </c>
      <c r="D65" s="28">
        <f t="shared" si="5"/>
        <v>16978.3063</v>
      </c>
      <c r="E65" s="28">
        <v>0</v>
      </c>
      <c r="F65" s="28">
        <v>0</v>
      </c>
      <c r="G65" s="27">
        <f t="shared" si="4"/>
        <v>71747.036300000007</v>
      </c>
    </row>
    <row r="66" spans="1:7">
      <c r="A66" s="25" t="s">
        <v>171</v>
      </c>
      <c r="B66" s="27">
        <v>33091.03</v>
      </c>
      <c r="C66" s="28">
        <v>0</v>
      </c>
      <c r="D66" s="28">
        <f t="shared" si="5"/>
        <v>10258.219299999999</v>
      </c>
      <c r="E66" s="28">
        <v>0</v>
      </c>
      <c r="F66" s="28">
        <v>4650</v>
      </c>
      <c r="G66" s="27">
        <f t="shared" si="4"/>
        <v>47999.249299999996</v>
      </c>
    </row>
    <row r="67" spans="1:7">
      <c r="A67" s="25" t="s">
        <v>359</v>
      </c>
      <c r="B67" s="27">
        <v>0</v>
      </c>
      <c r="C67" s="28">
        <v>0</v>
      </c>
      <c r="D67" s="28">
        <f t="shared" si="5"/>
        <v>0</v>
      </c>
      <c r="E67" s="28">
        <v>0</v>
      </c>
      <c r="F67" s="28">
        <v>0</v>
      </c>
      <c r="G67" s="27">
        <f t="shared" si="4"/>
        <v>0</v>
      </c>
    </row>
    <row r="68" spans="1:7">
      <c r="A68" s="25" t="s">
        <v>360</v>
      </c>
      <c r="B68" s="27">
        <v>895676</v>
      </c>
      <c r="C68" s="28">
        <v>0</v>
      </c>
      <c r="D68" s="28">
        <f t="shared" si="5"/>
        <v>277659.56</v>
      </c>
      <c r="E68" s="28">
        <v>0</v>
      </c>
      <c r="F68" s="28">
        <v>18886</v>
      </c>
      <c r="G68" s="27">
        <f t="shared" si="4"/>
        <v>1192221.56</v>
      </c>
    </row>
    <row r="69" spans="1:7">
      <c r="B69" s="27"/>
    </row>
    <row r="70" spans="1:7">
      <c r="A70" s="25" t="s">
        <v>131</v>
      </c>
      <c r="B70" s="29">
        <f>SUM(B20:B69)</f>
        <v>4478876.8</v>
      </c>
      <c r="C70" s="29">
        <f>SUM(C20:C69)</f>
        <v>641927.68999999994</v>
      </c>
      <c r="D70" s="29">
        <f>SUM(D20:D69)</f>
        <v>1587449.3918999999</v>
      </c>
      <c r="E70" s="29">
        <f>SUM(E20:E69)</f>
        <v>0</v>
      </c>
      <c r="F70" s="29">
        <f>SUM(F20:F69)</f>
        <v>972197</v>
      </c>
      <c r="G70" s="29">
        <f>SUM(G21:G69)</f>
        <v>7680450.8819000013</v>
      </c>
    </row>
    <row r="71" spans="1:7">
      <c r="B71" s="27"/>
    </row>
    <row r="72" spans="1:7">
      <c r="A72" s="26" t="s">
        <v>153</v>
      </c>
      <c r="B72" s="27"/>
    </row>
    <row r="73" spans="1:7">
      <c r="A73" s="25" t="s">
        <v>230</v>
      </c>
      <c r="B73" s="27">
        <v>623040.29</v>
      </c>
      <c r="C73" s="27">
        <v>271001</v>
      </c>
      <c r="D73" s="27">
        <f t="shared" ref="D73:D78" si="6">SUM(B73:C73)*0.31</f>
        <v>277152.79989999998</v>
      </c>
      <c r="E73" s="27">
        <v>0</v>
      </c>
      <c r="F73" s="28">
        <v>361328</v>
      </c>
      <c r="G73" s="27">
        <f t="shared" ref="G73:G78" si="7">SUM(B73:F73)</f>
        <v>1532522.0899</v>
      </c>
    </row>
    <row r="74" spans="1:7">
      <c r="A74" s="25" t="s">
        <v>243</v>
      </c>
      <c r="B74" s="27">
        <v>0</v>
      </c>
      <c r="C74" s="28">
        <v>0</v>
      </c>
      <c r="D74" s="28">
        <f t="shared" si="6"/>
        <v>0</v>
      </c>
      <c r="E74" s="28">
        <v>0</v>
      </c>
      <c r="F74" s="28">
        <v>719750</v>
      </c>
      <c r="G74" s="27">
        <f t="shared" si="7"/>
        <v>719750</v>
      </c>
    </row>
    <row r="75" spans="1:7">
      <c r="A75" s="25" t="s">
        <v>231</v>
      </c>
      <c r="B75" s="27">
        <v>100857</v>
      </c>
      <c r="C75" s="28">
        <v>38357</v>
      </c>
      <c r="D75" s="28">
        <f t="shared" si="6"/>
        <v>43156.34</v>
      </c>
      <c r="E75" s="28">
        <v>0</v>
      </c>
      <c r="F75" s="28">
        <v>4000</v>
      </c>
      <c r="G75" s="27">
        <f t="shared" si="7"/>
        <v>186370.34</v>
      </c>
    </row>
    <row r="76" spans="1:7">
      <c r="A76" s="25" t="s">
        <v>376</v>
      </c>
      <c r="B76" s="27">
        <v>0</v>
      </c>
      <c r="C76" s="28">
        <v>0</v>
      </c>
      <c r="D76" s="28">
        <f t="shared" si="6"/>
        <v>0</v>
      </c>
      <c r="E76" s="28">
        <v>0</v>
      </c>
      <c r="F76" s="28">
        <v>4000</v>
      </c>
      <c r="G76" s="27">
        <f t="shared" si="7"/>
        <v>4000</v>
      </c>
    </row>
    <row r="77" spans="1:7">
      <c r="A77" s="25" t="s">
        <v>3</v>
      </c>
      <c r="B77" s="27">
        <v>0</v>
      </c>
      <c r="C77" s="28">
        <v>0</v>
      </c>
      <c r="D77" s="28">
        <f t="shared" si="6"/>
        <v>0</v>
      </c>
      <c r="E77" s="28">
        <v>0</v>
      </c>
      <c r="F77" s="28">
        <v>0</v>
      </c>
      <c r="G77" s="27">
        <f t="shared" si="7"/>
        <v>0</v>
      </c>
    </row>
    <row r="78" spans="1:7">
      <c r="A78" s="25" t="s">
        <v>92</v>
      </c>
      <c r="B78" s="27">
        <v>0</v>
      </c>
      <c r="C78" s="28">
        <v>0</v>
      </c>
      <c r="D78" s="28">
        <f t="shared" si="6"/>
        <v>0</v>
      </c>
      <c r="E78" s="28">
        <v>0</v>
      </c>
      <c r="F78" s="28">
        <v>7000</v>
      </c>
      <c r="G78" s="27">
        <f t="shared" si="7"/>
        <v>7000</v>
      </c>
    </row>
    <row r="79" spans="1:7">
      <c r="B79" s="27"/>
    </row>
    <row r="80" spans="1:7">
      <c r="A80" s="25" t="s">
        <v>154</v>
      </c>
      <c r="B80" s="29">
        <f t="shared" ref="B80:E80" si="8">SUM(B73:B79)</f>
        <v>723897.29</v>
      </c>
      <c r="C80" s="29">
        <f t="shared" si="8"/>
        <v>309358</v>
      </c>
      <c r="D80" s="29">
        <f t="shared" si="8"/>
        <v>320309.13989999995</v>
      </c>
      <c r="E80" s="29">
        <f t="shared" si="8"/>
        <v>0</v>
      </c>
      <c r="F80" s="29">
        <f>SUM(F73:F79)</f>
        <v>1096078</v>
      </c>
      <c r="G80" s="29">
        <f>SUM(G73:G78)</f>
        <v>2449642.4298999999</v>
      </c>
    </row>
    <row r="81" spans="1:7">
      <c r="B81" s="27"/>
    </row>
    <row r="82" spans="1:7">
      <c r="A82" s="26" t="s">
        <v>378</v>
      </c>
      <c r="B82" s="27"/>
    </row>
    <row r="83" spans="1:7">
      <c r="A83" s="25" t="s">
        <v>149</v>
      </c>
      <c r="B83" s="27">
        <v>0</v>
      </c>
      <c r="C83" s="27">
        <v>0</v>
      </c>
      <c r="D83" s="27">
        <f t="shared" ref="D83:D97" si="9">SUM(B83:C83)*0.31</f>
        <v>0</v>
      </c>
      <c r="E83" s="28">
        <v>0</v>
      </c>
      <c r="F83" s="28">
        <v>0</v>
      </c>
      <c r="G83" s="27">
        <f t="shared" ref="G83:G97" si="10">SUM(B83:F83)</f>
        <v>0</v>
      </c>
    </row>
    <row r="84" spans="1:7">
      <c r="A84" s="25" t="s">
        <v>379</v>
      </c>
      <c r="B84" s="27">
        <v>1375383.67</v>
      </c>
      <c r="C84" s="27">
        <v>39338</v>
      </c>
      <c r="D84" s="28">
        <f t="shared" si="9"/>
        <v>438563.71769999998</v>
      </c>
      <c r="E84" s="28">
        <v>0</v>
      </c>
      <c r="F84" s="30">
        <v>17014</v>
      </c>
      <c r="G84" s="27">
        <f t="shared" si="10"/>
        <v>1870299.3876999998</v>
      </c>
    </row>
    <row r="85" spans="1:7">
      <c r="A85" s="25" t="s">
        <v>113</v>
      </c>
      <c r="B85" s="27">
        <v>30000</v>
      </c>
      <c r="C85" s="27">
        <v>0</v>
      </c>
      <c r="D85" s="28">
        <f>SUM(B85:C85)*0.31</f>
        <v>9300</v>
      </c>
      <c r="E85" s="28">
        <v>0</v>
      </c>
      <c r="F85" s="31">
        <v>2846</v>
      </c>
      <c r="G85" s="27">
        <f t="shared" si="10"/>
        <v>42146</v>
      </c>
    </row>
    <row r="86" spans="1:7">
      <c r="A86" s="25" t="s">
        <v>44</v>
      </c>
      <c r="B86" s="27">
        <v>841147.16</v>
      </c>
      <c r="C86" s="27">
        <v>7749.25</v>
      </c>
      <c r="D86" s="28">
        <f t="shared" si="9"/>
        <v>263157.88709999999</v>
      </c>
      <c r="E86" s="28">
        <v>0</v>
      </c>
      <c r="F86" s="28">
        <v>9914</v>
      </c>
      <c r="G86" s="27">
        <f t="shared" si="10"/>
        <v>1121968.2971000001</v>
      </c>
    </row>
    <row r="87" spans="1:7">
      <c r="A87" s="25" t="s">
        <v>380</v>
      </c>
      <c r="B87" s="27">
        <v>721667.17</v>
      </c>
      <c r="C87" s="27">
        <v>14544.51</v>
      </c>
      <c r="D87" s="28">
        <f t="shared" si="9"/>
        <v>228225.6208</v>
      </c>
      <c r="E87" s="28">
        <v>0</v>
      </c>
      <c r="F87" s="28">
        <v>6222</v>
      </c>
      <c r="G87" s="27">
        <f t="shared" si="10"/>
        <v>970659.30080000008</v>
      </c>
    </row>
    <row r="88" spans="1:7">
      <c r="A88" s="25" t="s">
        <v>42</v>
      </c>
      <c r="B88" s="27">
        <v>407866</v>
      </c>
      <c r="C88" s="27">
        <v>7749.24</v>
      </c>
      <c r="D88" s="28">
        <f t="shared" si="9"/>
        <v>128840.72439999999</v>
      </c>
      <c r="E88" s="28">
        <v>0</v>
      </c>
      <c r="F88" s="28">
        <v>2876</v>
      </c>
      <c r="G88" s="27">
        <f t="shared" si="10"/>
        <v>547331.96439999994</v>
      </c>
    </row>
    <row r="89" spans="1:7">
      <c r="A89" s="25" t="s">
        <v>381</v>
      </c>
      <c r="B89" s="27">
        <v>599025.84</v>
      </c>
      <c r="C89" s="27">
        <v>14544.51</v>
      </c>
      <c r="D89" s="28">
        <f t="shared" si="9"/>
        <v>190206.80849999998</v>
      </c>
      <c r="E89" s="28">
        <v>0</v>
      </c>
      <c r="F89" s="28">
        <v>5936</v>
      </c>
      <c r="G89" s="27">
        <f t="shared" si="10"/>
        <v>809713.1584999999</v>
      </c>
    </row>
    <row r="90" spans="1:7">
      <c r="A90" s="25" t="s">
        <v>382</v>
      </c>
      <c r="B90" s="27">
        <v>101758</v>
      </c>
      <c r="C90" s="27">
        <v>0</v>
      </c>
      <c r="D90" s="28">
        <f t="shared" si="9"/>
        <v>31544.98</v>
      </c>
      <c r="E90" s="28">
        <v>0</v>
      </c>
      <c r="F90" s="31">
        <v>25267</v>
      </c>
      <c r="G90" s="27">
        <f t="shared" si="10"/>
        <v>158569.98000000001</v>
      </c>
    </row>
    <row r="91" spans="1:7">
      <c r="A91" s="25" t="s">
        <v>383</v>
      </c>
      <c r="B91" s="27">
        <v>126000</v>
      </c>
      <c r="C91" s="27">
        <v>42992</v>
      </c>
      <c r="D91" s="28">
        <f t="shared" si="9"/>
        <v>52387.519999999997</v>
      </c>
      <c r="E91" s="28">
        <v>0</v>
      </c>
      <c r="F91" s="31">
        <v>3297</v>
      </c>
      <c r="G91" s="27">
        <f t="shared" si="10"/>
        <v>224676.52</v>
      </c>
    </row>
    <row r="92" spans="1:7">
      <c r="A92" s="25" t="s">
        <v>150</v>
      </c>
      <c r="B92" s="27">
        <v>0</v>
      </c>
      <c r="C92" s="27">
        <v>0</v>
      </c>
      <c r="D92" s="28">
        <f t="shared" si="9"/>
        <v>0</v>
      </c>
      <c r="E92" s="28">
        <v>0</v>
      </c>
      <c r="F92" s="31">
        <v>0</v>
      </c>
      <c r="G92" s="27">
        <f t="shared" si="10"/>
        <v>0</v>
      </c>
    </row>
    <row r="93" spans="1:7">
      <c r="A93" s="25" t="s">
        <v>384</v>
      </c>
      <c r="B93" s="27">
        <v>101663</v>
      </c>
      <c r="C93" s="27">
        <v>0</v>
      </c>
      <c r="D93" s="28">
        <f t="shared" si="9"/>
        <v>31515.53</v>
      </c>
      <c r="E93" s="28">
        <v>0</v>
      </c>
      <c r="F93" s="31">
        <v>1208</v>
      </c>
      <c r="G93" s="27">
        <f t="shared" si="10"/>
        <v>134386.53</v>
      </c>
    </row>
    <row r="94" spans="1:7">
      <c r="A94" s="25" t="s">
        <v>385</v>
      </c>
      <c r="B94" s="27">
        <v>96960</v>
      </c>
      <c r="C94" s="27">
        <v>0</v>
      </c>
      <c r="D94" s="28">
        <f t="shared" si="9"/>
        <v>30057.599999999999</v>
      </c>
      <c r="E94" s="28">
        <v>0</v>
      </c>
      <c r="F94" s="31">
        <v>1291</v>
      </c>
      <c r="G94" s="27">
        <f t="shared" si="10"/>
        <v>128308.6</v>
      </c>
    </row>
    <row r="95" spans="1:7">
      <c r="A95" s="25" t="s">
        <v>66</v>
      </c>
      <c r="B95" s="27">
        <v>0</v>
      </c>
      <c r="C95" s="27">
        <v>0</v>
      </c>
      <c r="D95" s="28">
        <f t="shared" si="9"/>
        <v>0</v>
      </c>
      <c r="E95" s="28">
        <v>0</v>
      </c>
      <c r="F95" s="31">
        <v>517</v>
      </c>
      <c r="G95" s="27">
        <f t="shared" si="10"/>
        <v>517</v>
      </c>
    </row>
    <row r="96" spans="1:7">
      <c r="A96" s="25" t="s">
        <v>43</v>
      </c>
      <c r="B96" s="27">
        <v>0</v>
      </c>
      <c r="C96" s="27">
        <v>0</v>
      </c>
      <c r="D96" s="28">
        <f t="shared" si="9"/>
        <v>0</v>
      </c>
      <c r="E96" s="28">
        <v>0</v>
      </c>
      <c r="F96" s="31">
        <v>79</v>
      </c>
      <c r="G96" s="27">
        <f t="shared" si="10"/>
        <v>79</v>
      </c>
    </row>
    <row r="97" spans="1:7">
      <c r="A97" s="25" t="s">
        <v>386</v>
      </c>
      <c r="B97" s="27">
        <v>0</v>
      </c>
      <c r="C97" s="27">
        <v>0</v>
      </c>
      <c r="D97" s="28">
        <f t="shared" si="9"/>
        <v>0</v>
      </c>
      <c r="E97" s="28">
        <v>0</v>
      </c>
      <c r="F97" s="31">
        <v>0</v>
      </c>
      <c r="G97" s="27">
        <f t="shared" si="10"/>
        <v>0</v>
      </c>
    </row>
    <row r="98" spans="1:7">
      <c r="B98" s="27"/>
      <c r="C98" s="27"/>
      <c r="F98" s="31"/>
    </row>
    <row r="99" spans="1:7">
      <c r="A99" s="25" t="s">
        <v>135</v>
      </c>
      <c r="B99" s="29">
        <f t="shared" ref="B99:E99" si="11">SUM(B83:B98)</f>
        <v>4401470.84</v>
      </c>
      <c r="C99" s="29">
        <f t="shared" si="11"/>
        <v>126917.51</v>
      </c>
      <c r="D99" s="29">
        <f t="shared" si="11"/>
        <v>1403800.3885000001</v>
      </c>
      <c r="E99" s="29">
        <f t="shared" si="11"/>
        <v>0</v>
      </c>
      <c r="F99" s="29">
        <f>SUM(F83:F98)</f>
        <v>76467</v>
      </c>
      <c r="G99" s="29">
        <f>SUM(G83:G98)</f>
        <v>6008655.7385</v>
      </c>
    </row>
    <row r="100" spans="1:7">
      <c r="B100" s="27"/>
      <c r="F100" s="31"/>
    </row>
    <row r="101" spans="1:7">
      <c r="A101" s="26" t="s">
        <v>387</v>
      </c>
      <c r="B101" s="27"/>
      <c r="F101" s="31"/>
    </row>
    <row r="102" spans="1:7">
      <c r="A102" s="25" t="s">
        <v>248</v>
      </c>
      <c r="B102" s="28">
        <v>0</v>
      </c>
      <c r="C102" s="27">
        <v>0</v>
      </c>
      <c r="D102" s="27">
        <f t="shared" ref="D102:D122" si="12">SUM(B102:C102)*0.31</f>
        <v>0</v>
      </c>
      <c r="E102" s="28">
        <v>0</v>
      </c>
      <c r="F102" s="31">
        <v>800</v>
      </c>
      <c r="G102" s="27">
        <f t="shared" ref="G102:G123" si="13">SUM(B102:F102)</f>
        <v>800</v>
      </c>
    </row>
    <row r="103" spans="1:7">
      <c r="A103" s="25" t="s">
        <v>87</v>
      </c>
      <c r="B103" s="28">
        <v>80000</v>
      </c>
      <c r="C103" s="27">
        <v>0</v>
      </c>
      <c r="D103" s="27">
        <f t="shared" si="12"/>
        <v>24800</v>
      </c>
      <c r="E103" s="28">
        <v>0</v>
      </c>
      <c r="F103" s="31">
        <v>0</v>
      </c>
      <c r="G103" s="27">
        <f t="shared" si="13"/>
        <v>104800</v>
      </c>
    </row>
    <row r="104" spans="1:7">
      <c r="A104" s="25" t="s">
        <v>250</v>
      </c>
      <c r="B104" s="28">
        <v>573734.36</v>
      </c>
      <c r="C104" s="27">
        <f>17675.52</f>
        <v>17675.52</v>
      </c>
      <c r="D104" s="28">
        <f t="shared" si="12"/>
        <v>183337.06280000001</v>
      </c>
      <c r="E104" s="28">
        <v>0</v>
      </c>
      <c r="F104" s="31">
        <v>11000</v>
      </c>
      <c r="G104" s="27">
        <f t="shared" si="13"/>
        <v>785746.94280000008</v>
      </c>
    </row>
    <row r="105" spans="1:7">
      <c r="A105" s="25" t="s">
        <v>251</v>
      </c>
      <c r="B105" s="28">
        <v>159410.38</v>
      </c>
      <c r="C105" s="27">
        <v>21496</v>
      </c>
      <c r="D105" s="28">
        <f t="shared" si="12"/>
        <v>56080.977800000001</v>
      </c>
      <c r="E105" s="28">
        <v>0</v>
      </c>
      <c r="F105" s="31">
        <v>2650</v>
      </c>
      <c r="G105" s="27">
        <f t="shared" si="13"/>
        <v>239637.3578</v>
      </c>
    </row>
    <row r="106" spans="1:7">
      <c r="A106" s="25" t="s">
        <v>122</v>
      </c>
      <c r="B106" s="28">
        <v>145233</v>
      </c>
      <c r="C106" s="27">
        <v>4136.83</v>
      </c>
      <c r="D106" s="28">
        <f t="shared" si="12"/>
        <v>46304.647299999997</v>
      </c>
      <c r="E106" s="28">
        <v>0</v>
      </c>
      <c r="F106" s="31">
        <v>300</v>
      </c>
      <c r="G106" s="27">
        <f t="shared" si="13"/>
        <v>195974.47729999997</v>
      </c>
    </row>
    <row r="107" spans="1:7">
      <c r="A107" s="32" t="s">
        <v>119</v>
      </c>
      <c r="B107" s="28">
        <v>470948.29</v>
      </c>
      <c r="C107" s="27">
        <v>19346.400000000001</v>
      </c>
      <c r="D107" s="31">
        <f t="shared" si="12"/>
        <v>151991.35389999999</v>
      </c>
      <c r="E107" s="31">
        <v>0</v>
      </c>
      <c r="F107" s="31">
        <v>10200</v>
      </c>
      <c r="G107" s="27">
        <f t="shared" si="13"/>
        <v>652486.04389999993</v>
      </c>
    </row>
    <row r="108" spans="1:7">
      <c r="A108" s="25" t="s">
        <v>120</v>
      </c>
      <c r="B108" s="28">
        <v>330103.51</v>
      </c>
      <c r="C108" s="27">
        <v>23645.599999999999</v>
      </c>
      <c r="D108" s="28">
        <f t="shared" si="12"/>
        <v>109662.22409999999</v>
      </c>
      <c r="E108" s="28">
        <v>0</v>
      </c>
      <c r="F108" s="31">
        <v>7000</v>
      </c>
      <c r="G108" s="27">
        <f t="shared" si="13"/>
        <v>470411.33409999998</v>
      </c>
    </row>
    <row r="109" spans="1:7">
      <c r="A109" s="25" t="s">
        <v>4</v>
      </c>
      <c r="B109" s="28">
        <v>353352.35</v>
      </c>
      <c r="C109" s="27">
        <v>15795.15</v>
      </c>
      <c r="D109" s="28">
        <f t="shared" si="12"/>
        <v>114435.72500000001</v>
      </c>
      <c r="E109" s="28">
        <v>0</v>
      </c>
      <c r="F109" s="31">
        <v>9800</v>
      </c>
      <c r="G109" s="27">
        <f t="shared" si="13"/>
        <v>493383.22499999998</v>
      </c>
    </row>
    <row r="110" spans="1:7">
      <c r="A110" s="25" t="s">
        <v>252</v>
      </c>
      <c r="B110" s="28">
        <v>206931</v>
      </c>
      <c r="C110" s="27">
        <v>21496</v>
      </c>
      <c r="D110" s="28">
        <f t="shared" si="12"/>
        <v>70812.37</v>
      </c>
      <c r="E110" s="28">
        <v>0</v>
      </c>
      <c r="F110" s="31">
        <v>3400</v>
      </c>
      <c r="G110" s="27">
        <f t="shared" si="13"/>
        <v>302639.37</v>
      </c>
    </row>
    <row r="111" spans="1:7">
      <c r="A111" s="25" t="s">
        <v>253</v>
      </c>
      <c r="B111" s="28">
        <v>229298.19</v>
      </c>
      <c r="C111" s="27">
        <v>29503.5</v>
      </c>
      <c r="D111" s="28">
        <f t="shared" si="12"/>
        <v>80228.5239</v>
      </c>
      <c r="E111" s="28">
        <v>0</v>
      </c>
      <c r="F111" s="31">
        <v>6000</v>
      </c>
      <c r="G111" s="27">
        <f t="shared" si="13"/>
        <v>345030.21389999997</v>
      </c>
    </row>
    <row r="112" spans="1:7">
      <c r="A112" s="32" t="s">
        <v>254</v>
      </c>
      <c r="B112" s="28">
        <v>0</v>
      </c>
      <c r="C112" s="27">
        <v>29601</v>
      </c>
      <c r="D112" s="31">
        <f t="shared" si="12"/>
        <v>9176.31</v>
      </c>
      <c r="E112" s="31">
        <v>0</v>
      </c>
      <c r="F112" s="31">
        <v>60824</v>
      </c>
      <c r="G112" s="27">
        <f t="shared" si="13"/>
        <v>99601.31</v>
      </c>
    </row>
    <row r="113" spans="1:7">
      <c r="A113" s="25" t="s">
        <v>255</v>
      </c>
      <c r="B113" s="28">
        <v>228889</v>
      </c>
      <c r="C113" s="27">
        <f>42992+11550</f>
        <v>54542</v>
      </c>
      <c r="D113" s="28">
        <f t="shared" si="12"/>
        <v>87863.61</v>
      </c>
      <c r="E113" s="28">
        <v>0</v>
      </c>
      <c r="F113" s="31">
        <v>8141</v>
      </c>
      <c r="G113" s="27">
        <f t="shared" si="13"/>
        <v>379435.61</v>
      </c>
    </row>
    <row r="114" spans="1:7">
      <c r="A114" s="25" t="s">
        <v>256</v>
      </c>
      <c r="B114" s="28">
        <v>54062</v>
      </c>
      <c r="C114" s="27">
        <v>0</v>
      </c>
      <c r="D114" s="28">
        <f t="shared" si="12"/>
        <v>16759.22</v>
      </c>
      <c r="E114" s="28">
        <v>0</v>
      </c>
      <c r="F114" s="31">
        <v>13730</v>
      </c>
      <c r="G114" s="27">
        <f t="shared" si="13"/>
        <v>84551.22</v>
      </c>
    </row>
    <row r="115" spans="1:7">
      <c r="A115" s="25" t="s">
        <v>257</v>
      </c>
      <c r="B115" s="28">
        <v>0</v>
      </c>
      <c r="C115" s="28">
        <v>0</v>
      </c>
      <c r="D115" s="28">
        <f t="shared" si="12"/>
        <v>0</v>
      </c>
      <c r="E115" s="28">
        <v>0</v>
      </c>
      <c r="F115" s="31">
        <v>10000</v>
      </c>
      <c r="G115" s="27">
        <f t="shared" si="13"/>
        <v>10000</v>
      </c>
    </row>
    <row r="116" spans="1:7">
      <c r="A116" s="25" t="s">
        <v>258</v>
      </c>
      <c r="B116" s="28">
        <v>0</v>
      </c>
      <c r="C116" s="28">
        <v>0</v>
      </c>
      <c r="D116" s="28">
        <f t="shared" si="12"/>
        <v>0</v>
      </c>
      <c r="E116" s="28">
        <v>0</v>
      </c>
      <c r="F116" s="31">
        <v>194.49</v>
      </c>
      <c r="G116" s="27">
        <f t="shared" si="13"/>
        <v>194.49</v>
      </c>
    </row>
    <row r="117" spans="1:7">
      <c r="A117" s="25" t="s">
        <v>238</v>
      </c>
      <c r="B117" s="28">
        <v>15000</v>
      </c>
      <c r="C117" s="28">
        <v>0</v>
      </c>
      <c r="D117" s="28">
        <f t="shared" si="12"/>
        <v>4650</v>
      </c>
      <c r="E117" s="28">
        <v>0</v>
      </c>
      <c r="F117" s="31">
        <v>15360</v>
      </c>
      <c r="G117" s="27">
        <f t="shared" si="13"/>
        <v>35010</v>
      </c>
    </row>
    <row r="118" spans="1:7">
      <c r="A118" s="25" t="s">
        <v>259</v>
      </c>
      <c r="B118" s="28">
        <v>209050.67</v>
      </c>
      <c r="C118" s="28">
        <v>0</v>
      </c>
      <c r="D118" s="28">
        <f t="shared" si="12"/>
        <v>64805.707700000006</v>
      </c>
      <c r="E118" s="28">
        <v>0</v>
      </c>
      <c r="F118" s="28">
        <v>2900</v>
      </c>
      <c r="G118" s="27">
        <f t="shared" si="13"/>
        <v>276756.37770000001</v>
      </c>
    </row>
    <row r="119" spans="1:7">
      <c r="A119" s="25" t="s">
        <v>260</v>
      </c>
      <c r="B119" s="28">
        <v>57587</v>
      </c>
      <c r="C119" s="28">
        <v>0</v>
      </c>
      <c r="D119" s="28">
        <f t="shared" si="12"/>
        <v>17851.97</v>
      </c>
      <c r="E119" s="28">
        <v>0</v>
      </c>
      <c r="F119" s="28">
        <v>80</v>
      </c>
      <c r="G119" s="27">
        <f t="shared" si="13"/>
        <v>75518.97</v>
      </c>
    </row>
    <row r="120" spans="1:7">
      <c r="A120" s="25" t="s">
        <v>261</v>
      </c>
      <c r="B120" s="28">
        <v>249125.7</v>
      </c>
      <c r="C120" s="28">
        <v>0</v>
      </c>
      <c r="D120" s="28">
        <f t="shared" si="12"/>
        <v>77228.967000000004</v>
      </c>
      <c r="E120" s="28">
        <v>0</v>
      </c>
      <c r="F120" s="28">
        <v>5600</v>
      </c>
      <c r="G120" s="27">
        <f t="shared" si="13"/>
        <v>331954.66700000002</v>
      </c>
    </row>
    <row r="121" spans="1:7">
      <c r="A121" s="25" t="s">
        <v>6</v>
      </c>
      <c r="B121" s="27">
        <v>0</v>
      </c>
      <c r="C121" s="28">
        <v>0</v>
      </c>
      <c r="D121" s="28">
        <f t="shared" si="12"/>
        <v>0</v>
      </c>
      <c r="E121" s="28">
        <v>0</v>
      </c>
      <c r="F121" s="28">
        <v>180</v>
      </c>
      <c r="G121" s="27">
        <f t="shared" si="13"/>
        <v>180</v>
      </c>
    </row>
    <row r="122" spans="1:7">
      <c r="A122" s="25" t="s">
        <v>262</v>
      </c>
      <c r="B122" s="27">
        <v>0</v>
      </c>
      <c r="C122" s="28">
        <v>0</v>
      </c>
      <c r="D122" s="28">
        <f t="shared" si="12"/>
        <v>0</v>
      </c>
      <c r="E122" s="28">
        <v>0</v>
      </c>
      <c r="F122" s="28">
        <v>1300</v>
      </c>
      <c r="G122" s="27">
        <f t="shared" si="13"/>
        <v>1300</v>
      </c>
    </row>
    <row r="123" spans="1:7">
      <c r="A123" s="25" t="s">
        <v>107</v>
      </c>
      <c r="B123" s="27">
        <v>0</v>
      </c>
      <c r="C123" s="28">
        <v>0</v>
      </c>
      <c r="D123" s="28">
        <f>SUM(B123:C123)*0.31</f>
        <v>0</v>
      </c>
      <c r="E123" s="28">
        <v>0</v>
      </c>
      <c r="F123" s="28">
        <v>0</v>
      </c>
      <c r="G123" s="27">
        <f t="shared" si="13"/>
        <v>0</v>
      </c>
    </row>
    <row r="124" spans="1:7">
      <c r="B124" s="27">
        <v>0</v>
      </c>
      <c r="C124" s="27">
        <v>0</v>
      </c>
      <c r="D124" s="28">
        <v>0</v>
      </c>
      <c r="E124" s="28">
        <v>0</v>
      </c>
      <c r="F124" s="31"/>
    </row>
    <row r="125" spans="1:7">
      <c r="A125" s="25" t="s">
        <v>136</v>
      </c>
      <c r="B125" s="29">
        <f t="shared" ref="B125:G125" si="14">SUM(B102:B124)</f>
        <v>3362725.45</v>
      </c>
      <c r="C125" s="29">
        <f t="shared" si="14"/>
        <v>237238</v>
      </c>
      <c r="D125" s="29">
        <f t="shared" si="14"/>
        <v>1115988.6695000001</v>
      </c>
      <c r="E125" s="29">
        <f t="shared" si="14"/>
        <v>0</v>
      </c>
      <c r="F125" s="29">
        <f>SUM(F102:F124)</f>
        <v>169459.49</v>
      </c>
      <c r="G125" s="29">
        <f t="shared" si="14"/>
        <v>4885411.6095000012</v>
      </c>
    </row>
    <row r="126" spans="1:7">
      <c r="B126" s="27"/>
      <c r="F126" s="31"/>
    </row>
    <row r="127" spans="1:7">
      <c r="A127" s="26" t="s">
        <v>263</v>
      </c>
      <c r="F127" s="31"/>
    </row>
    <row r="128" spans="1:7">
      <c r="A128" s="25" t="s">
        <v>264</v>
      </c>
      <c r="B128" s="28">
        <f>33985-28411.46</f>
        <v>5573.5400000000009</v>
      </c>
      <c r="C128" s="28">
        <v>32244</v>
      </c>
      <c r="D128" s="28">
        <f t="shared" ref="D128:D173" si="15">SUM(B128:C128)*0.31</f>
        <v>11723.437400000001</v>
      </c>
      <c r="E128" s="28">
        <v>0</v>
      </c>
      <c r="F128" s="31">
        <v>9926</v>
      </c>
      <c r="G128" s="27">
        <f t="shared" ref="G128:G173" si="16">SUM(B128:F128)</f>
        <v>59466.977400000003</v>
      </c>
    </row>
    <row r="129" spans="1:7">
      <c r="A129" s="25" t="s">
        <v>5</v>
      </c>
      <c r="B129" s="28">
        <v>51158</v>
      </c>
      <c r="C129" s="28">
        <v>0</v>
      </c>
      <c r="D129" s="28">
        <f t="shared" si="15"/>
        <v>15858.98</v>
      </c>
      <c r="E129" s="28">
        <v>0</v>
      </c>
      <c r="F129" s="31">
        <v>212</v>
      </c>
      <c r="G129" s="27">
        <f t="shared" si="16"/>
        <v>67228.98</v>
      </c>
    </row>
    <row r="130" spans="1:7">
      <c r="A130" s="25" t="s">
        <v>265</v>
      </c>
      <c r="B130" s="28">
        <v>704615.33</v>
      </c>
      <c r="C130" s="28">
        <v>29964</v>
      </c>
      <c r="D130" s="28">
        <f t="shared" si="15"/>
        <v>227719.59229999999</v>
      </c>
      <c r="E130" s="28">
        <v>0</v>
      </c>
      <c r="F130" s="31">
        <v>12785</v>
      </c>
      <c r="G130" s="27">
        <f t="shared" si="16"/>
        <v>975083.92229999998</v>
      </c>
    </row>
    <row r="131" spans="1:7">
      <c r="A131" s="25" t="s">
        <v>266</v>
      </c>
      <c r="B131" s="28">
        <v>353059.43</v>
      </c>
      <c r="C131" s="28">
        <v>14544.17</v>
      </c>
      <c r="D131" s="28">
        <f t="shared" si="15"/>
        <v>113957.11599999999</v>
      </c>
      <c r="E131" s="28">
        <v>0</v>
      </c>
      <c r="F131" s="31">
        <v>15198</v>
      </c>
      <c r="G131" s="27">
        <f t="shared" si="16"/>
        <v>496758.71599999996</v>
      </c>
    </row>
    <row r="132" spans="1:7">
      <c r="A132" s="25" t="s">
        <v>267</v>
      </c>
      <c r="B132" s="28">
        <v>15322.4</v>
      </c>
      <c r="C132" s="28">
        <v>0</v>
      </c>
      <c r="D132" s="28">
        <f t="shared" si="15"/>
        <v>4749.9439999999995</v>
      </c>
      <c r="E132" s="28">
        <v>0</v>
      </c>
      <c r="F132" s="31">
        <v>919</v>
      </c>
      <c r="G132" s="27">
        <f t="shared" si="16"/>
        <v>20991.343999999997</v>
      </c>
    </row>
    <row r="133" spans="1:7">
      <c r="A133" s="25" t="s">
        <v>268</v>
      </c>
      <c r="B133" s="28">
        <f>588155.5+40000</f>
        <v>628155.5</v>
      </c>
      <c r="C133" s="28">
        <v>45837.7</v>
      </c>
      <c r="D133" s="28">
        <f t="shared" si="15"/>
        <v>208937.89199999999</v>
      </c>
      <c r="E133" s="28">
        <v>0</v>
      </c>
      <c r="F133" s="31">
        <v>17091</v>
      </c>
      <c r="G133" s="27">
        <f t="shared" si="16"/>
        <v>900022.09199999995</v>
      </c>
    </row>
    <row r="134" spans="1:7">
      <c r="A134" s="25" t="s">
        <v>269</v>
      </c>
      <c r="B134" s="27">
        <v>0</v>
      </c>
      <c r="C134" s="28">
        <v>0</v>
      </c>
      <c r="D134" s="28">
        <f t="shared" si="15"/>
        <v>0</v>
      </c>
      <c r="E134" s="28">
        <v>0</v>
      </c>
      <c r="F134" s="31">
        <v>6096</v>
      </c>
      <c r="G134" s="27">
        <f t="shared" si="16"/>
        <v>6096</v>
      </c>
    </row>
    <row r="135" spans="1:7">
      <c r="A135" s="25" t="s">
        <v>217</v>
      </c>
      <c r="B135" s="27">
        <v>0</v>
      </c>
      <c r="C135" s="28">
        <v>0</v>
      </c>
      <c r="D135" s="28">
        <f t="shared" si="15"/>
        <v>0</v>
      </c>
      <c r="E135" s="28">
        <v>0</v>
      </c>
      <c r="F135" s="31">
        <v>12000</v>
      </c>
      <c r="G135" s="27">
        <f t="shared" si="16"/>
        <v>12000</v>
      </c>
    </row>
    <row r="136" spans="1:7">
      <c r="A136" s="25" t="s">
        <v>270</v>
      </c>
      <c r="B136" s="28">
        <v>197541</v>
      </c>
      <c r="C136" s="28">
        <v>0</v>
      </c>
      <c r="D136" s="28">
        <f t="shared" si="15"/>
        <v>61237.71</v>
      </c>
      <c r="E136" s="28">
        <v>0</v>
      </c>
      <c r="F136" s="31">
        <v>14208</v>
      </c>
      <c r="G136" s="27">
        <f t="shared" si="16"/>
        <v>272986.70999999996</v>
      </c>
    </row>
    <row r="137" spans="1:7">
      <c r="A137" s="25" t="s">
        <v>271</v>
      </c>
      <c r="B137" s="28">
        <v>1271469.67</v>
      </c>
      <c r="C137" s="28">
        <v>33944.980000000003</v>
      </c>
      <c r="D137" s="28">
        <f t="shared" si="15"/>
        <v>404678.54149999999</v>
      </c>
      <c r="E137" s="28">
        <v>0</v>
      </c>
      <c r="F137" s="31">
        <v>15972</v>
      </c>
      <c r="G137" s="27">
        <f t="shared" si="16"/>
        <v>1726065.1915</v>
      </c>
    </row>
    <row r="138" spans="1:7">
      <c r="A138" s="25" t="s">
        <v>272</v>
      </c>
      <c r="B138" s="28">
        <v>406778.83</v>
      </c>
      <c r="C138" s="28">
        <v>15372.52</v>
      </c>
      <c r="D138" s="28">
        <f t="shared" si="15"/>
        <v>130866.91850000001</v>
      </c>
      <c r="E138" s="28">
        <v>0</v>
      </c>
      <c r="F138" s="31">
        <v>5335</v>
      </c>
      <c r="G138" s="27">
        <f t="shared" si="16"/>
        <v>558353.26850000001</v>
      </c>
    </row>
    <row r="139" spans="1:7">
      <c r="A139" s="25" t="s">
        <v>273</v>
      </c>
      <c r="B139" s="28">
        <v>90310</v>
      </c>
      <c r="C139" s="28">
        <v>7811.93</v>
      </c>
      <c r="D139" s="28">
        <f t="shared" si="15"/>
        <v>30417.798299999999</v>
      </c>
      <c r="E139" s="28">
        <v>0</v>
      </c>
      <c r="F139" s="31">
        <v>903</v>
      </c>
      <c r="G139" s="27">
        <f t="shared" si="16"/>
        <v>129442.72829999999</v>
      </c>
    </row>
    <row r="140" spans="1:7">
      <c r="A140" s="25" t="s">
        <v>274</v>
      </c>
      <c r="B140" s="28">
        <f>693513.86+1272.62</f>
        <v>694786.48</v>
      </c>
      <c r="C140" s="28">
        <v>12151.93</v>
      </c>
      <c r="D140" s="28">
        <f t="shared" si="15"/>
        <v>219150.90710000001</v>
      </c>
      <c r="E140" s="28">
        <v>0</v>
      </c>
      <c r="F140" s="31">
        <v>7808</v>
      </c>
      <c r="G140" s="27">
        <f t="shared" si="16"/>
        <v>933897.3171000001</v>
      </c>
    </row>
    <row r="141" spans="1:7">
      <c r="A141" s="25" t="s">
        <v>275</v>
      </c>
      <c r="B141" s="28">
        <v>134577</v>
      </c>
      <c r="C141" s="28">
        <v>2700.43</v>
      </c>
      <c r="D141" s="28">
        <f t="shared" si="15"/>
        <v>42556.003299999997</v>
      </c>
      <c r="E141" s="28">
        <v>0</v>
      </c>
      <c r="F141" s="31">
        <v>2245</v>
      </c>
      <c r="G141" s="27">
        <f t="shared" si="16"/>
        <v>182078.43329999998</v>
      </c>
    </row>
    <row r="142" spans="1:7">
      <c r="A142" s="25" t="s">
        <v>276</v>
      </c>
      <c r="B142" s="28">
        <v>463898.34</v>
      </c>
      <c r="C142" s="28">
        <v>13156.46</v>
      </c>
      <c r="D142" s="28">
        <f t="shared" si="15"/>
        <v>147886.98800000001</v>
      </c>
      <c r="E142" s="28">
        <v>0</v>
      </c>
      <c r="F142" s="31">
        <v>5138</v>
      </c>
      <c r="G142" s="27">
        <f t="shared" si="16"/>
        <v>630079.78800000006</v>
      </c>
    </row>
    <row r="143" spans="1:7">
      <c r="A143" s="25" t="s">
        <v>118</v>
      </c>
      <c r="B143" s="28">
        <v>41095</v>
      </c>
      <c r="C143" s="28">
        <v>0</v>
      </c>
      <c r="D143" s="28">
        <f t="shared" si="15"/>
        <v>12739.45</v>
      </c>
      <c r="E143" s="28">
        <v>0</v>
      </c>
      <c r="F143" s="31">
        <v>10000</v>
      </c>
      <c r="G143" s="27">
        <f t="shared" si="16"/>
        <v>63834.45</v>
      </c>
    </row>
    <row r="144" spans="1:7">
      <c r="A144" s="25" t="s">
        <v>33</v>
      </c>
      <c r="B144" s="28">
        <v>46000</v>
      </c>
      <c r="C144" s="28">
        <v>0</v>
      </c>
      <c r="D144" s="28">
        <f t="shared" si="15"/>
        <v>14260</v>
      </c>
      <c r="E144" s="28">
        <v>0</v>
      </c>
      <c r="F144" s="31">
        <v>1106</v>
      </c>
      <c r="G144" s="27">
        <f t="shared" si="16"/>
        <v>61366</v>
      </c>
    </row>
    <row r="145" spans="1:7">
      <c r="A145" s="25" t="s">
        <v>157</v>
      </c>
      <c r="B145" s="28">
        <v>302241.5</v>
      </c>
      <c r="C145" s="28">
        <v>0</v>
      </c>
      <c r="D145" s="28">
        <f t="shared" si="15"/>
        <v>93694.865000000005</v>
      </c>
      <c r="E145" s="28">
        <v>0</v>
      </c>
      <c r="F145" s="31">
        <v>2444</v>
      </c>
      <c r="G145" s="27">
        <f t="shared" si="16"/>
        <v>398380.36499999999</v>
      </c>
    </row>
    <row r="146" spans="1:7">
      <c r="A146" s="25" t="s">
        <v>277</v>
      </c>
      <c r="B146" s="28">
        <v>424119.5</v>
      </c>
      <c r="C146" s="28">
        <v>19529.830000000002</v>
      </c>
      <c r="D146" s="28">
        <f t="shared" si="15"/>
        <v>137531.2923</v>
      </c>
      <c r="E146" s="28">
        <v>0</v>
      </c>
      <c r="F146" s="31">
        <v>6682</v>
      </c>
      <c r="G146" s="27">
        <f t="shared" si="16"/>
        <v>587862.62230000005</v>
      </c>
    </row>
    <row r="147" spans="1:7">
      <c r="A147" s="25" t="s">
        <v>278</v>
      </c>
      <c r="B147" s="28">
        <v>339065.5</v>
      </c>
      <c r="C147" s="28">
        <v>11717.89</v>
      </c>
      <c r="D147" s="28">
        <f t="shared" si="15"/>
        <v>108742.8509</v>
      </c>
      <c r="E147" s="28">
        <v>0</v>
      </c>
      <c r="F147" s="31">
        <v>6220</v>
      </c>
      <c r="G147" s="27">
        <f t="shared" si="16"/>
        <v>465746.24090000003</v>
      </c>
    </row>
    <row r="148" spans="1:7">
      <c r="A148" s="25" t="s">
        <v>279</v>
      </c>
      <c r="B148" s="28">
        <v>599143.82999999996</v>
      </c>
      <c r="C148" s="28">
        <v>17106.77</v>
      </c>
      <c r="D148" s="28">
        <f t="shared" si="15"/>
        <v>191037.68599999999</v>
      </c>
      <c r="E148" s="28">
        <v>0</v>
      </c>
      <c r="F148" s="31">
        <v>7999</v>
      </c>
      <c r="G148" s="27">
        <f t="shared" si="16"/>
        <v>815287.28599999996</v>
      </c>
    </row>
    <row r="149" spans="1:7">
      <c r="A149" s="25" t="s">
        <v>280</v>
      </c>
      <c r="B149" s="28">
        <v>336537</v>
      </c>
      <c r="C149" s="28">
        <v>64629.77</v>
      </c>
      <c r="D149" s="28">
        <f t="shared" si="15"/>
        <v>124361.69870000001</v>
      </c>
      <c r="E149" s="28">
        <v>0</v>
      </c>
      <c r="F149" s="31">
        <v>8710</v>
      </c>
      <c r="G149" s="27">
        <f t="shared" si="16"/>
        <v>534238.46870000008</v>
      </c>
    </row>
    <row r="150" spans="1:7">
      <c r="A150" s="25" t="s">
        <v>281</v>
      </c>
      <c r="B150" s="28">
        <v>0</v>
      </c>
      <c r="C150" s="28">
        <v>0</v>
      </c>
      <c r="D150" s="28">
        <f t="shared" si="15"/>
        <v>0</v>
      </c>
      <c r="E150" s="28">
        <v>0</v>
      </c>
      <c r="F150" s="31">
        <v>6095</v>
      </c>
      <c r="G150" s="27">
        <f t="shared" si="16"/>
        <v>6095</v>
      </c>
    </row>
    <row r="151" spans="1:7">
      <c r="A151" s="25" t="s">
        <v>282</v>
      </c>
      <c r="B151" s="28">
        <f>691036.25+28411.46</f>
        <v>719447.71</v>
      </c>
      <c r="C151" s="28">
        <v>59290.7</v>
      </c>
      <c r="D151" s="28">
        <f t="shared" si="15"/>
        <v>241408.90709999998</v>
      </c>
      <c r="E151" s="28">
        <v>0</v>
      </c>
      <c r="F151" s="31">
        <v>19473</v>
      </c>
      <c r="G151" s="27">
        <f t="shared" si="16"/>
        <v>1039620.3170999999</v>
      </c>
    </row>
    <row r="152" spans="1:7">
      <c r="A152" s="25" t="s">
        <v>284</v>
      </c>
      <c r="B152" s="28">
        <v>202950</v>
      </c>
      <c r="C152" s="28">
        <v>6578.23</v>
      </c>
      <c r="D152" s="28">
        <f t="shared" si="15"/>
        <v>64953.751300000004</v>
      </c>
      <c r="E152" s="28">
        <v>0</v>
      </c>
      <c r="F152" s="31">
        <v>2213</v>
      </c>
      <c r="G152" s="27">
        <f t="shared" si="16"/>
        <v>276694.98129999998</v>
      </c>
    </row>
    <row r="153" spans="1:7">
      <c r="A153" s="25" t="s">
        <v>285</v>
      </c>
      <c r="B153" s="28">
        <v>0</v>
      </c>
      <c r="C153" s="28">
        <v>0</v>
      </c>
      <c r="D153" s="28">
        <f t="shared" si="15"/>
        <v>0</v>
      </c>
      <c r="E153" s="28">
        <v>0</v>
      </c>
      <c r="F153" s="31">
        <v>13371</v>
      </c>
      <c r="G153" s="27">
        <f t="shared" si="16"/>
        <v>13371</v>
      </c>
    </row>
    <row r="154" spans="1:7">
      <c r="A154" s="25" t="s">
        <v>286</v>
      </c>
      <c r="B154" s="28">
        <v>0</v>
      </c>
      <c r="C154" s="28">
        <v>0</v>
      </c>
      <c r="D154" s="28">
        <f t="shared" si="15"/>
        <v>0</v>
      </c>
      <c r="E154" s="28">
        <v>0</v>
      </c>
      <c r="F154" s="31">
        <v>13498</v>
      </c>
      <c r="G154" s="27">
        <f t="shared" si="16"/>
        <v>13498</v>
      </c>
    </row>
    <row r="155" spans="1:7">
      <c r="A155" s="25" t="s">
        <v>287</v>
      </c>
      <c r="B155" s="28">
        <v>216500</v>
      </c>
      <c r="C155" s="28">
        <v>42992</v>
      </c>
      <c r="D155" s="28">
        <f t="shared" si="15"/>
        <v>80442.52</v>
      </c>
      <c r="E155" s="28">
        <v>0</v>
      </c>
      <c r="F155" s="31">
        <v>7818</v>
      </c>
      <c r="G155" s="27">
        <f t="shared" si="16"/>
        <v>347752.52</v>
      </c>
    </row>
    <row r="156" spans="1:7">
      <c r="A156" s="25" t="s">
        <v>288</v>
      </c>
      <c r="B156" s="28">
        <v>37000</v>
      </c>
      <c r="C156" s="28">
        <v>12428.2</v>
      </c>
      <c r="D156" s="28">
        <f t="shared" si="15"/>
        <v>15322.741999999998</v>
      </c>
      <c r="E156" s="28">
        <v>0</v>
      </c>
      <c r="F156" s="31">
        <v>0</v>
      </c>
      <c r="G156" s="27">
        <f t="shared" si="16"/>
        <v>64750.941999999995</v>
      </c>
    </row>
    <row r="157" spans="1:7">
      <c r="A157" s="25" t="s">
        <v>289</v>
      </c>
      <c r="B157" s="28">
        <v>143878.75</v>
      </c>
      <c r="C157" s="28">
        <v>0</v>
      </c>
      <c r="D157" s="28">
        <f t="shared" si="15"/>
        <v>44602.412499999999</v>
      </c>
      <c r="E157" s="28">
        <v>0</v>
      </c>
      <c r="F157" s="31">
        <v>1208</v>
      </c>
      <c r="G157" s="27">
        <f t="shared" si="16"/>
        <v>189689.16250000001</v>
      </c>
    </row>
    <row r="158" spans="1:7">
      <c r="A158" s="25" t="s">
        <v>108</v>
      </c>
      <c r="B158" s="28">
        <v>0</v>
      </c>
      <c r="C158" s="28">
        <v>0</v>
      </c>
      <c r="D158" s="28">
        <f t="shared" si="15"/>
        <v>0</v>
      </c>
      <c r="E158" s="28">
        <v>0</v>
      </c>
      <c r="F158" s="31">
        <v>120</v>
      </c>
      <c r="G158" s="27">
        <f t="shared" si="16"/>
        <v>120</v>
      </c>
    </row>
    <row r="159" spans="1:7">
      <c r="A159" s="25" t="s">
        <v>236</v>
      </c>
      <c r="B159" s="28">
        <v>0</v>
      </c>
      <c r="C159" s="28">
        <v>0</v>
      </c>
      <c r="D159" s="28">
        <f t="shared" si="15"/>
        <v>0</v>
      </c>
      <c r="E159" s="28">
        <v>0</v>
      </c>
      <c r="F159" s="31">
        <v>8</v>
      </c>
      <c r="G159" s="27">
        <f t="shared" si="16"/>
        <v>8</v>
      </c>
    </row>
    <row r="160" spans="1:7">
      <c r="A160" s="25" t="s">
        <v>290</v>
      </c>
      <c r="B160" s="28">
        <v>0</v>
      </c>
      <c r="C160" s="28">
        <v>0</v>
      </c>
      <c r="D160" s="28">
        <f t="shared" si="15"/>
        <v>0</v>
      </c>
      <c r="E160" s="28">
        <v>0</v>
      </c>
      <c r="F160" s="31">
        <v>0</v>
      </c>
      <c r="G160" s="27">
        <f t="shared" si="16"/>
        <v>0</v>
      </c>
    </row>
    <row r="161" spans="1:7">
      <c r="A161" s="25" t="s">
        <v>291</v>
      </c>
      <c r="B161" s="28">
        <v>0</v>
      </c>
      <c r="C161" s="28">
        <v>0</v>
      </c>
      <c r="D161" s="28">
        <f t="shared" si="15"/>
        <v>0</v>
      </c>
      <c r="E161" s="28">
        <v>0</v>
      </c>
      <c r="F161" s="31">
        <v>0</v>
      </c>
      <c r="G161" s="27">
        <f t="shared" si="16"/>
        <v>0</v>
      </c>
    </row>
    <row r="162" spans="1:7">
      <c r="A162" s="25" t="s">
        <v>109</v>
      </c>
      <c r="B162" s="28">
        <v>0</v>
      </c>
      <c r="C162" s="28">
        <v>0</v>
      </c>
      <c r="D162" s="28">
        <f t="shared" si="15"/>
        <v>0</v>
      </c>
      <c r="E162" s="28">
        <v>0</v>
      </c>
      <c r="F162" s="31">
        <v>89</v>
      </c>
      <c r="G162" s="27">
        <f t="shared" si="16"/>
        <v>89</v>
      </c>
    </row>
    <row r="163" spans="1:7">
      <c r="A163" s="25" t="s">
        <v>292</v>
      </c>
      <c r="B163" s="28">
        <v>113698</v>
      </c>
      <c r="C163" s="28">
        <v>0</v>
      </c>
      <c r="D163" s="28">
        <f t="shared" si="15"/>
        <v>35246.379999999997</v>
      </c>
      <c r="E163" s="28">
        <v>0</v>
      </c>
      <c r="F163" s="31">
        <v>2612</v>
      </c>
      <c r="G163" s="27">
        <f t="shared" si="16"/>
        <v>151556.38</v>
      </c>
    </row>
    <row r="164" spans="1:7">
      <c r="A164" s="25" t="s">
        <v>293</v>
      </c>
      <c r="B164" s="28">
        <v>4400</v>
      </c>
      <c r="C164" s="28">
        <v>0</v>
      </c>
      <c r="D164" s="28">
        <f t="shared" si="15"/>
        <v>1364</v>
      </c>
      <c r="E164" s="28">
        <v>0</v>
      </c>
      <c r="F164" s="31">
        <v>321</v>
      </c>
      <c r="G164" s="27">
        <f t="shared" si="16"/>
        <v>6085</v>
      </c>
    </row>
    <row r="165" spans="1:7">
      <c r="A165" s="25" t="s">
        <v>294</v>
      </c>
      <c r="B165" s="28">
        <v>0</v>
      </c>
      <c r="C165" s="28">
        <v>0</v>
      </c>
      <c r="D165" s="28">
        <f t="shared" si="15"/>
        <v>0</v>
      </c>
      <c r="E165" s="28">
        <v>0</v>
      </c>
      <c r="F165" s="31">
        <v>0</v>
      </c>
      <c r="G165" s="27">
        <f t="shared" si="16"/>
        <v>0</v>
      </c>
    </row>
    <row r="166" spans="1:7">
      <c r="A166" s="25" t="s">
        <v>295</v>
      </c>
      <c r="B166" s="28">
        <v>0</v>
      </c>
      <c r="C166" s="28">
        <v>0</v>
      </c>
      <c r="D166" s="28">
        <f t="shared" si="15"/>
        <v>0</v>
      </c>
      <c r="E166" s="28">
        <v>0</v>
      </c>
      <c r="F166" s="31">
        <v>30</v>
      </c>
      <c r="G166" s="27">
        <f t="shared" si="16"/>
        <v>30</v>
      </c>
    </row>
    <row r="167" spans="1:7">
      <c r="A167" s="25" t="s">
        <v>296</v>
      </c>
      <c r="B167" s="28">
        <v>0</v>
      </c>
      <c r="C167" s="28">
        <v>0</v>
      </c>
      <c r="D167" s="28">
        <f t="shared" si="15"/>
        <v>0</v>
      </c>
      <c r="E167" s="28">
        <v>0</v>
      </c>
      <c r="F167" s="31">
        <v>0</v>
      </c>
      <c r="G167" s="27">
        <f t="shared" si="16"/>
        <v>0</v>
      </c>
    </row>
    <row r="168" spans="1:7">
      <c r="A168" s="25" t="s">
        <v>297</v>
      </c>
      <c r="B168" s="28">
        <v>74270</v>
      </c>
      <c r="C168" s="28">
        <v>0</v>
      </c>
      <c r="D168" s="28">
        <f t="shared" si="15"/>
        <v>23023.7</v>
      </c>
      <c r="E168" s="28">
        <v>0</v>
      </c>
      <c r="F168" s="31">
        <v>1386</v>
      </c>
      <c r="G168" s="27">
        <f t="shared" si="16"/>
        <v>98679.7</v>
      </c>
    </row>
    <row r="169" spans="1:7">
      <c r="A169" s="25" t="s">
        <v>298</v>
      </c>
      <c r="B169" s="28">
        <v>3300</v>
      </c>
      <c r="C169" s="28">
        <v>0</v>
      </c>
      <c r="D169" s="28">
        <f t="shared" si="15"/>
        <v>1023</v>
      </c>
      <c r="E169" s="28">
        <v>0</v>
      </c>
      <c r="F169" s="31">
        <v>323</v>
      </c>
      <c r="G169" s="27">
        <f t="shared" si="16"/>
        <v>4646</v>
      </c>
    </row>
    <row r="170" spans="1:7">
      <c r="A170" s="25" t="s">
        <v>301</v>
      </c>
      <c r="B170" s="27">
        <v>0</v>
      </c>
      <c r="C170" s="28">
        <v>0</v>
      </c>
      <c r="D170" s="28">
        <f t="shared" si="15"/>
        <v>0</v>
      </c>
      <c r="E170" s="28">
        <v>0</v>
      </c>
      <c r="F170" s="31">
        <v>92</v>
      </c>
      <c r="G170" s="27">
        <f t="shared" si="16"/>
        <v>92</v>
      </c>
    </row>
    <row r="171" spans="1:7">
      <c r="A171" s="25" t="s">
        <v>299</v>
      </c>
      <c r="B171" s="27">
        <v>0</v>
      </c>
      <c r="C171" s="28">
        <v>0</v>
      </c>
      <c r="D171" s="28">
        <f t="shared" si="15"/>
        <v>0</v>
      </c>
      <c r="E171" s="28">
        <v>0</v>
      </c>
      <c r="F171" s="31">
        <v>0</v>
      </c>
      <c r="G171" s="27">
        <f t="shared" si="16"/>
        <v>0</v>
      </c>
    </row>
    <row r="172" spans="1:7">
      <c r="A172" s="25" t="s">
        <v>300</v>
      </c>
      <c r="B172" s="27">
        <v>0</v>
      </c>
      <c r="C172" s="28">
        <v>0</v>
      </c>
      <c r="D172" s="28">
        <f t="shared" si="15"/>
        <v>0</v>
      </c>
      <c r="E172" s="28">
        <v>0</v>
      </c>
      <c r="F172" s="31">
        <v>0</v>
      </c>
      <c r="G172" s="27">
        <f t="shared" si="16"/>
        <v>0</v>
      </c>
    </row>
    <row r="173" spans="1:7">
      <c r="A173" s="25" t="s">
        <v>158</v>
      </c>
      <c r="B173" s="27">
        <v>0</v>
      </c>
      <c r="C173" s="28">
        <v>0</v>
      </c>
      <c r="D173" s="28">
        <f t="shared" si="15"/>
        <v>0</v>
      </c>
      <c r="E173" s="28">
        <v>0</v>
      </c>
      <c r="F173" s="31">
        <v>178</v>
      </c>
      <c r="G173" s="27">
        <f t="shared" si="16"/>
        <v>178</v>
      </c>
    </row>
    <row r="174" spans="1:7">
      <c r="B174" s="27"/>
    </row>
    <row r="175" spans="1:7">
      <c r="A175" s="25" t="s">
        <v>137</v>
      </c>
      <c r="B175" s="29">
        <f t="shared" ref="B175:G175" si="17">SUM(B128:B174)</f>
        <v>8620892.3099999987</v>
      </c>
      <c r="C175" s="29">
        <f t="shared" si="17"/>
        <v>442001.50999999995</v>
      </c>
      <c r="D175" s="29">
        <f t="shared" si="17"/>
        <v>2809497.0841999999</v>
      </c>
      <c r="E175" s="29">
        <f t="shared" si="17"/>
        <v>0</v>
      </c>
      <c r="F175" s="29">
        <f>SUM(F128:F174)</f>
        <v>237832</v>
      </c>
      <c r="G175" s="29">
        <f t="shared" si="17"/>
        <v>12110222.904199997</v>
      </c>
    </row>
    <row r="176" spans="1:7">
      <c r="B176" s="27"/>
      <c r="F176" s="31"/>
    </row>
    <row r="177" spans="1:7">
      <c r="A177" s="26" t="s">
        <v>313</v>
      </c>
      <c r="B177" s="27"/>
      <c r="F177" s="31"/>
    </row>
    <row r="178" spans="1:7">
      <c r="A178" s="25" t="s">
        <v>314</v>
      </c>
      <c r="B178" s="27">
        <v>130000</v>
      </c>
      <c r="C178" s="27">
        <v>42992</v>
      </c>
      <c r="D178" s="27">
        <f t="shared" ref="D178:D185" si="18">SUM(B178:C178)*0.31</f>
        <v>53627.519999999997</v>
      </c>
      <c r="E178" s="28">
        <v>0</v>
      </c>
      <c r="F178" s="31">
        <v>2037</v>
      </c>
      <c r="G178" s="27">
        <f t="shared" ref="G178:G185" si="19">SUM(B178:F178)</f>
        <v>228656.52</v>
      </c>
    </row>
    <row r="179" spans="1:7">
      <c r="A179" s="25" t="s">
        <v>315</v>
      </c>
      <c r="B179" s="27">
        <v>81157</v>
      </c>
      <c r="C179" s="27">
        <v>0</v>
      </c>
      <c r="D179" s="28">
        <f t="shared" si="18"/>
        <v>25158.67</v>
      </c>
      <c r="E179" s="28">
        <v>0</v>
      </c>
      <c r="F179" s="31">
        <v>7856</v>
      </c>
      <c r="G179" s="27">
        <f t="shared" si="19"/>
        <v>114171.67</v>
      </c>
    </row>
    <row r="180" spans="1:7">
      <c r="A180" s="25" t="s">
        <v>316</v>
      </c>
      <c r="B180" s="27">
        <v>1175883.55</v>
      </c>
      <c r="C180" s="27">
        <v>32635</v>
      </c>
      <c r="D180" s="28">
        <f t="shared" si="18"/>
        <v>374640.75050000002</v>
      </c>
      <c r="E180" s="28">
        <v>0</v>
      </c>
      <c r="F180" s="28">
        <v>29472</v>
      </c>
      <c r="G180" s="27">
        <f t="shared" si="19"/>
        <v>1612631.3005000001</v>
      </c>
    </row>
    <row r="181" spans="1:7">
      <c r="A181" s="25" t="s">
        <v>151</v>
      </c>
      <c r="B181" s="27">
        <v>714299.63</v>
      </c>
      <c r="C181" s="27">
        <v>29964</v>
      </c>
      <c r="D181" s="28">
        <f t="shared" si="18"/>
        <v>230721.72529999999</v>
      </c>
      <c r="E181" s="28">
        <v>0</v>
      </c>
      <c r="F181" s="28">
        <v>15950</v>
      </c>
      <c r="G181" s="27">
        <f t="shared" si="19"/>
        <v>990935.35529999994</v>
      </c>
    </row>
    <row r="182" spans="1:7">
      <c r="A182" s="25" t="s">
        <v>184</v>
      </c>
      <c r="B182" s="27">
        <v>0</v>
      </c>
      <c r="C182" s="27">
        <v>0</v>
      </c>
      <c r="D182" s="28">
        <f t="shared" si="18"/>
        <v>0</v>
      </c>
      <c r="E182" s="28">
        <v>0</v>
      </c>
      <c r="F182" s="28">
        <v>6790</v>
      </c>
      <c r="G182" s="27">
        <f t="shared" si="19"/>
        <v>6790</v>
      </c>
    </row>
    <row r="183" spans="1:7">
      <c r="A183" s="25" t="s">
        <v>88</v>
      </c>
      <c r="B183" s="27">
        <v>82149</v>
      </c>
      <c r="C183" s="27">
        <v>16045.48</v>
      </c>
      <c r="D183" s="28">
        <f t="shared" si="18"/>
        <v>30440.288799999998</v>
      </c>
      <c r="E183" s="28">
        <v>0</v>
      </c>
      <c r="F183" s="28">
        <v>409</v>
      </c>
      <c r="G183" s="27">
        <f t="shared" si="19"/>
        <v>129043.76879999999</v>
      </c>
    </row>
    <row r="184" spans="1:7">
      <c r="A184" s="25" t="s">
        <v>185</v>
      </c>
      <c r="B184" s="27">
        <v>1430294.94</v>
      </c>
      <c r="C184" s="27">
        <v>80471.600000000006</v>
      </c>
      <c r="D184" s="28">
        <f t="shared" si="18"/>
        <v>468337.6274</v>
      </c>
      <c r="E184" s="28">
        <v>0</v>
      </c>
      <c r="F184" s="28">
        <v>31211</v>
      </c>
      <c r="G184" s="27">
        <f t="shared" si="19"/>
        <v>2010315.1674000002</v>
      </c>
    </row>
    <row r="185" spans="1:7">
      <c r="A185" s="25" t="s">
        <v>152</v>
      </c>
      <c r="B185" s="27">
        <v>0</v>
      </c>
      <c r="C185" s="27">
        <v>0</v>
      </c>
      <c r="D185" s="28">
        <f t="shared" si="18"/>
        <v>0</v>
      </c>
      <c r="E185" s="28">
        <v>0</v>
      </c>
      <c r="F185" s="28">
        <v>121</v>
      </c>
      <c r="G185" s="27">
        <f t="shared" si="19"/>
        <v>121</v>
      </c>
    </row>
    <row r="186" spans="1:7">
      <c r="B186" s="27"/>
    </row>
    <row r="187" spans="1:7">
      <c r="A187" s="25" t="s">
        <v>146</v>
      </c>
      <c r="B187" s="29">
        <f t="shared" ref="B187:G187" si="20">SUM(B178:B186)</f>
        <v>3613784.12</v>
      </c>
      <c r="C187" s="29">
        <f t="shared" si="20"/>
        <v>202108.08000000002</v>
      </c>
      <c r="D187" s="29">
        <f t="shared" si="20"/>
        <v>1182926.5819999999</v>
      </c>
      <c r="E187" s="29">
        <f t="shared" si="20"/>
        <v>0</v>
      </c>
      <c r="F187" s="29">
        <f t="shared" si="20"/>
        <v>93846</v>
      </c>
      <c r="G187" s="29">
        <f t="shared" si="20"/>
        <v>5092664.7820000006</v>
      </c>
    </row>
    <row r="188" spans="1:7">
      <c r="B188" s="33"/>
      <c r="C188" s="33"/>
      <c r="D188" s="33"/>
      <c r="E188" s="33"/>
      <c r="F188" s="34"/>
      <c r="G188" s="33"/>
    </row>
    <row r="189" spans="1:7">
      <c r="A189" s="26" t="s">
        <v>302</v>
      </c>
      <c r="B189" s="27"/>
      <c r="F189" s="31"/>
    </row>
    <row r="190" spans="1:7">
      <c r="A190" s="25" t="s">
        <v>64</v>
      </c>
      <c r="B190" s="27">
        <v>131840</v>
      </c>
      <c r="C190" s="27">
        <f>42992+15000</f>
        <v>57992</v>
      </c>
      <c r="D190" s="27">
        <f t="shared" ref="D190:D205" si="21">SUM(B190:C190)*0.31</f>
        <v>58847.92</v>
      </c>
      <c r="E190" s="28">
        <v>0</v>
      </c>
      <c r="F190" s="31">
        <v>5240</v>
      </c>
      <c r="G190" s="27">
        <f t="shared" ref="G190:G205" si="22">SUM(B190:F190)</f>
        <v>253919.91999999998</v>
      </c>
    </row>
    <row r="191" spans="1:7">
      <c r="A191" s="25" t="s">
        <v>63</v>
      </c>
      <c r="B191" s="27">
        <f>102503+10000</f>
        <v>112503</v>
      </c>
      <c r="C191" s="27">
        <v>0</v>
      </c>
      <c r="D191" s="28">
        <f t="shared" si="21"/>
        <v>34875.93</v>
      </c>
      <c r="E191" s="28">
        <v>0</v>
      </c>
      <c r="F191" s="31">
        <v>22124</v>
      </c>
      <c r="G191" s="27">
        <f t="shared" si="22"/>
        <v>169502.93</v>
      </c>
    </row>
    <row r="192" spans="1:7">
      <c r="A192" s="25" t="s">
        <v>303</v>
      </c>
      <c r="B192" s="27">
        <v>486244.48</v>
      </c>
      <c r="C192" s="27">
        <v>89498.27</v>
      </c>
      <c r="D192" s="28">
        <f t="shared" si="21"/>
        <v>178480.2525</v>
      </c>
      <c r="E192" s="28">
        <v>0</v>
      </c>
      <c r="F192" s="28">
        <v>8527</v>
      </c>
      <c r="G192" s="27">
        <f t="shared" si="22"/>
        <v>762750.00249999994</v>
      </c>
    </row>
    <row r="193" spans="1:7">
      <c r="A193" s="25" t="s">
        <v>304</v>
      </c>
      <c r="B193" s="27">
        <v>362390.83</v>
      </c>
      <c r="C193" s="27">
        <v>33381</v>
      </c>
      <c r="D193" s="28">
        <f t="shared" si="21"/>
        <v>122689.26730000001</v>
      </c>
      <c r="E193" s="28">
        <v>0</v>
      </c>
      <c r="F193" s="28">
        <v>15366</v>
      </c>
      <c r="G193" s="27">
        <f t="shared" si="22"/>
        <v>533827.09730000002</v>
      </c>
    </row>
    <row r="194" spans="1:7">
      <c r="A194" s="25" t="s">
        <v>305</v>
      </c>
      <c r="B194" s="27">
        <v>1167790.83</v>
      </c>
      <c r="C194" s="27">
        <v>128315.04</v>
      </c>
      <c r="D194" s="28">
        <f t="shared" si="21"/>
        <v>401792.81970000005</v>
      </c>
      <c r="E194" s="28">
        <v>0</v>
      </c>
      <c r="F194" s="28">
        <v>96150</v>
      </c>
      <c r="G194" s="27">
        <f t="shared" si="22"/>
        <v>1794048.6897000002</v>
      </c>
    </row>
    <row r="195" spans="1:7">
      <c r="A195" s="25" t="s">
        <v>306</v>
      </c>
      <c r="B195" s="27">
        <v>618970.1</v>
      </c>
      <c r="C195" s="27">
        <v>77208.210000000006</v>
      </c>
      <c r="D195" s="28">
        <f t="shared" si="21"/>
        <v>215815.27609999999</v>
      </c>
      <c r="E195" s="28">
        <v>0</v>
      </c>
      <c r="F195" s="28">
        <v>40828</v>
      </c>
      <c r="G195" s="27">
        <f t="shared" si="22"/>
        <v>952821.58609999996</v>
      </c>
    </row>
    <row r="196" spans="1:7">
      <c r="A196" s="25" t="s">
        <v>307</v>
      </c>
      <c r="B196" s="27">
        <v>878229.22</v>
      </c>
      <c r="C196" s="27">
        <v>85149.35</v>
      </c>
      <c r="D196" s="28">
        <f t="shared" si="21"/>
        <v>298647.3567</v>
      </c>
      <c r="E196" s="28">
        <v>0</v>
      </c>
      <c r="F196" s="28">
        <v>16087</v>
      </c>
      <c r="G196" s="27">
        <f t="shared" si="22"/>
        <v>1278112.9267</v>
      </c>
    </row>
    <row r="197" spans="1:7">
      <c r="A197" s="25" t="s">
        <v>308</v>
      </c>
      <c r="B197" s="27">
        <v>1395463.61</v>
      </c>
      <c r="C197" s="27">
        <v>34213.519999999997</v>
      </c>
      <c r="D197" s="28">
        <f t="shared" si="21"/>
        <v>443199.91030000005</v>
      </c>
      <c r="E197" s="28">
        <v>0</v>
      </c>
      <c r="F197" s="28">
        <v>19836</v>
      </c>
      <c r="G197" s="27">
        <f t="shared" si="22"/>
        <v>1892713.0403000002</v>
      </c>
    </row>
    <row r="198" spans="1:7">
      <c r="A198" s="25" t="s">
        <v>309</v>
      </c>
      <c r="B198" s="27">
        <v>534638.5</v>
      </c>
      <c r="C198" s="27">
        <v>33669</v>
      </c>
      <c r="D198" s="28">
        <f t="shared" si="21"/>
        <v>176175.32500000001</v>
      </c>
      <c r="E198" s="28">
        <v>0</v>
      </c>
      <c r="F198" s="28">
        <v>19217</v>
      </c>
      <c r="G198" s="27">
        <f t="shared" si="22"/>
        <v>763699.82499999995</v>
      </c>
    </row>
    <row r="199" spans="1:7">
      <c r="A199" s="25" t="s">
        <v>129</v>
      </c>
      <c r="B199" s="27">
        <v>0</v>
      </c>
      <c r="C199" s="27">
        <v>0</v>
      </c>
      <c r="D199" s="28">
        <f t="shared" si="21"/>
        <v>0</v>
      </c>
      <c r="E199" s="28">
        <v>0</v>
      </c>
      <c r="F199" s="31">
        <v>429</v>
      </c>
      <c r="G199" s="27">
        <f t="shared" si="22"/>
        <v>429</v>
      </c>
    </row>
    <row r="200" spans="1:7">
      <c r="A200" s="25" t="s">
        <v>104</v>
      </c>
      <c r="B200" s="27">
        <v>0</v>
      </c>
      <c r="C200" s="28">
        <v>0</v>
      </c>
      <c r="D200" s="28">
        <f t="shared" si="21"/>
        <v>0</v>
      </c>
      <c r="E200" s="28">
        <v>0</v>
      </c>
      <c r="F200" s="31">
        <v>3356</v>
      </c>
      <c r="G200" s="27">
        <f t="shared" si="22"/>
        <v>3356</v>
      </c>
    </row>
    <row r="201" spans="1:7">
      <c r="A201" s="25" t="s">
        <v>310</v>
      </c>
      <c r="B201" s="27">
        <v>0</v>
      </c>
      <c r="C201" s="28">
        <v>0</v>
      </c>
      <c r="D201" s="28">
        <f t="shared" si="21"/>
        <v>0</v>
      </c>
      <c r="E201" s="28">
        <v>0</v>
      </c>
      <c r="F201" s="28">
        <v>51</v>
      </c>
      <c r="G201" s="27">
        <f t="shared" si="22"/>
        <v>51</v>
      </c>
    </row>
    <row r="202" spans="1:7">
      <c r="A202" s="25" t="s">
        <v>311</v>
      </c>
      <c r="B202" s="27">
        <v>0</v>
      </c>
      <c r="C202" s="28">
        <v>0</v>
      </c>
      <c r="D202" s="28">
        <f t="shared" si="21"/>
        <v>0</v>
      </c>
      <c r="E202" s="28">
        <v>0</v>
      </c>
      <c r="F202" s="28">
        <v>379</v>
      </c>
      <c r="G202" s="27">
        <f t="shared" si="22"/>
        <v>379</v>
      </c>
    </row>
    <row r="203" spans="1:7">
      <c r="A203" s="25" t="s">
        <v>312</v>
      </c>
      <c r="B203" s="27">
        <v>276057</v>
      </c>
      <c r="C203" s="28">
        <v>0</v>
      </c>
      <c r="D203" s="28">
        <f t="shared" si="21"/>
        <v>85577.67</v>
      </c>
      <c r="E203" s="28">
        <v>0</v>
      </c>
      <c r="F203" s="28">
        <v>4253</v>
      </c>
      <c r="G203" s="27">
        <f t="shared" si="22"/>
        <v>365887.67</v>
      </c>
    </row>
    <row r="204" spans="1:7">
      <c r="A204" s="25" t="s">
        <v>220</v>
      </c>
      <c r="B204" s="27">
        <v>0</v>
      </c>
      <c r="C204" s="28">
        <v>0</v>
      </c>
      <c r="D204" s="28">
        <f t="shared" si="21"/>
        <v>0</v>
      </c>
      <c r="E204" s="28">
        <v>0</v>
      </c>
      <c r="F204" s="28">
        <v>136</v>
      </c>
      <c r="G204" s="27">
        <f t="shared" si="22"/>
        <v>136</v>
      </c>
    </row>
    <row r="205" spans="1:7">
      <c r="A205" s="25" t="s">
        <v>221</v>
      </c>
      <c r="B205" s="27">
        <v>0</v>
      </c>
      <c r="C205" s="28">
        <v>0</v>
      </c>
      <c r="D205" s="28">
        <f t="shared" si="21"/>
        <v>0</v>
      </c>
      <c r="E205" s="28">
        <v>0</v>
      </c>
      <c r="F205" s="28">
        <v>207</v>
      </c>
      <c r="G205" s="27">
        <f t="shared" si="22"/>
        <v>207</v>
      </c>
    </row>
    <row r="206" spans="1:7">
      <c r="B206" s="27"/>
    </row>
    <row r="207" spans="1:7">
      <c r="A207" s="25" t="s">
        <v>138</v>
      </c>
      <c r="B207" s="29">
        <f t="shared" ref="B207:G207" si="23">SUM(B190:B206)</f>
        <v>5964127.5700000003</v>
      </c>
      <c r="C207" s="29">
        <f t="shared" si="23"/>
        <v>539426.39</v>
      </c>
      <c r="D207" s="29">
        <f t="shared" si="23"/>
        <v>2016101.7276000001</v>
      </c>
      <c r="E207" s="29">
        <f t="shared" si="23"/>
        <v>0</v>
      </c>
      <c r="F207" s="29">
        <f>SUM(F190:F206)</f>
        <v>252186</v>
      </c>
      <c r="G207" s="29">
        <f t="shared" si="23"/>
        <v>8771841.6875999998</v>
      </c>
    </row>
    <row r="208" spans="1:7">
      <c r="B208" s="27"/>
      <c r="E208" s="31"/>
      <c r="F208" s="31"/>
    </row>
    <row r="209" spans="1:7">
      <c r="A209" s="25" t="s">
        <v>139</v>
      </c>
      <c r="B209" s="29">
        <f t="shared" ref="B209:G209" si="24">+B70+B80+B99+B125+B175+B207+B187</f>
        <v>31165774.379999999</v>
      </c>
      <c r="C209" s="29">
        <f t="shared" si="24"/>
        <v>2498977.1800000002</v>
      </c>
      <c r="D209" s="29">
        <f t="shared" si="24"/>
        <v>10436072.983600002</v>
      </c>
      <c r="E209" s="29">
        <f t="shared" si="24"/>
        <v>0</v>
      </c>
      <c r="F209" s="29">
        <f t="shared" si="24"/>
        <v>2898065.49</v>
      </c>
      <c r="G209" s="29">
        <f t="shared" si="24"/>
        <v>46998890.033600003</v>
      </c>
    </row>
    <row r="210" spans="1:7">
      <c r="B210" s="34"/>
      <c r="C210" s="34"/>
      <c r="D210" s="34"/>
      <c r="E210" s="34"/>
      <c r="F210" s="31"/>
      <c r="G210" s="34"/>
    </row>
    <row r="211" spans="1:7">
      <c r="A211" s="26" t="s">
        <v>222</v>
      </c>
      <c r="B211" s="35"/>
      <c r="C211" s="31"/>
      <c r="D211" s="31"/>
      <c r="E211" s="31"/>
      <c r="F211" s="31"/>
    </row>
    <row r="212" spans="1:7">
      <c r="A212" s="25" t="s">
        <v>337</v>
      </c>
      <c r="B212" s="27">
        <v>0</v>
      </c>
      <c r="C212" s="28">
        <v>90807</v>
      </c>
      <c r="D212" s="28">
        <f t="shared" ref="D212:D228" si="25">SUM(B212:C212)*0.31</f>
        <v>28150.17</v>
      </c>
      <c r="E212" s="28">
        <v>0</v>
      </c>
      <c r="F212" s="28">
        <v>44346</v>
      </c>
      <c r="G212" s="27">
        <f t="shared" ref="G212:G228" si="26">SUM(B212:F212)</f>
        <v>163303.16999999998</v>
      </c>
    </row>
    <row r="213" spans="1:7">
      <c r="A213" s="25" t="s">
        <v>338</v>
      </c>
      <c r="B213" s="27">
        <v>136537</v>
      </c>
      <c r="C213" s="28">
        <f>38920+50237+(31779/2)</f>
        <v>105046.5</v>
      </c>
      <c r="D213" s="28">
        <f>SUM(B213:C213)*0.31</f>
        <v>74890.884999999995</v>
      </c>
      <c r="E213" s="28">
        <v>0</v>
      </c>
      <c r="F213" s="28">
        <v>29245</v>
      </c>
      <c r="G213" s="27">
        <f t="shared" si="26"/>
        <v>345719.38500000001</v>
      </c>
    </row>
    <row r="214" spans="1:7">
      <c r="A214" s="25" t="s">
        <v>16</v>
      </c>
      <c r="B214" s="27">
        <v>0</v>
      </c>
      <c r="C214" s="28">
        <v>1000</v>
      </c>
      <c r="D214" s="28">
        <f t="shared" si="25"/>
        <v>310</v>
      </c>
      <c r="E214" s="28">
        <v>0</v>
      </c>
      <c r="F214" s="28">
        <v>5035</v>
      </c>
      <c r="G214" s="27">
        <f t="shared" si="26"/>
        <v>6345</v>
      </c>
    </row>
    <row r="215" spans="1:7">
      <c r="A215" s="25" t="s">
        <v>229</v>
      </c>
      <c r="B215" s="27">
        <v>152998</v>
      </c>
      <c r="C215" s="28">
        <v>209719.5</v>
      </c>
      <c r="D215" s="28">
        <f t="shared" si="25"/>
        <v>112442.425</v>
      </c>
      <c r="E215" s="28">
        <v>0</v>
      </c>
      <c r="F215" s="28">
        <v>44708</v>
      </c>
      <c r="G215" s="27">
        <f t="shared" si="26"/>
        <v>519867.92499999999</v>
      </c>
    </row>
    <row r="216" spans="1:7">
      <c r="A216" s="25" t="s">
        <v>115</v>
      </c>
      <c r="B216" s="27">
        <v>0</v>
      </c>
      <c r="C216" s="28">
        <v>0</v>
      </c>
      <c r="D216" s="28">
        <f t="shared" si="25"/>
        <v>0</v>
      </c>
      <c r="E216" s="28">
        <v>0</v>
      </c>
      <c r="F216" s="28">
        <v>0</v>
      </c>
      <c r="G216" s="27">
        <f t="shared" si="26"/>
        <v>0</v>
      </c>
    </row>
    <row r="217" spans="1:7">
      <c r="A217" s="25" t="s">
        <v>247</v>
      </c>
      <c r="B217" s="27">
        <v>0</v>
      </c>
      <c r="C217" s="28">
        <v>0</v>
      </c>
      <c r="D217" s="28">
        <f t="shared" si="25"/>
        <v>0</v>
      </c>
      <c r="E217" s="28">
        <v>0</v>
      </c>
      <c r="F217" s="28">
        <v>6600</v>
      </c>
      <c r="G217" s="27">
        <f t="shared" si="26"/>
        <v>6600</v>
      </c>
    </row>
    <row r="218" spans="1:7">
      <c r="A218" s="25" t="s">
        <v>242</v>
      </c>
      <c r="B218" s="27">
        <v>121305</v>
      </c>
      <c r="C218" s="28">
        <f>31779/2</f>
        <v>15889.5</v>
      </c>
      <c r="D218" s="28">
        <f t="shared" si="25"/>
        <v>42530.294999999998</v>
      </c>
      <c r="E218" s="28">
        <v>0</v>
      </c>
      <c r="F218" s="28">
        <v>45548</v>
      </c>
      <c r="G218" s="27">
        <f t="shared" si="26"/>
        <v>225272.79499999998</v>
      </c>
    </row>
    <row r="219" spans="1:7">
      <c r="A219" s="25" t="s">
        <v>98</v>
      </c>
      <c r="B219" s="27">
        <v>0</v>
      </c>
      <c r="C219" s="28">
        <v>0</v>
      </c>
      <c r="D219" s="28">
        <f t="shared" si="25"/>
        <v>0</v>
      </c>
      <c r="E219" s="28">
        <v>0</v>
      </c>
      <c r="F219" s="28">
        <v>15000</v>
      </c>
      <c r="G219" s="27">
        <f t="shared" si="26"/>
        <v>15000</v>
      </c>
    </row>
    <row r="220" spans="1:7">
      <c r="A220" s="25" t="s">
        <v>165</v>
      </c>
      <c r="B220" s="27">
        <v>0</v>
      </c>
      <c r="C220" s="28">
        <v>0</v>
      </c>
      <c r="D220" s="28">
        <f t="shared" si="25"/>
        <v>0</v>
      </c>
      <c r="E220" s="28">
        <v>0</v>
      </c>
      <c r="F220" s="28">
        <v>99648</v>
      </c>
      <c r="G220" s="27">
        <f t="shared" si="26"/>
        <v>99648</v>
      </c>
    </row>
    <row r="221" spans="1:7">
      <c r="A221" s="25" t="s">
        <v>110</v>
      </c>
      <c r="B221" s="27">
        <v>282780</v>
      </c>
      <c r="C221" s="28">
        <v>142604.15</v>
      </c>
      <c r="D221" s="28">
        <f t="shared" si="25"/>
        <v>131869.0865</v>
      </c>
      <c r="E221" s="28">
        <v>0</v>
      </c>
      <c r="F221" s="28">
        <v>67192</v>
      </c>
      <c r="G221" s="27">
        <f t="shared" si="26"/>
        <v>624445.2365</v>
      </c>
    </row>
    <row r="222" spans="1:7">
      <c r="A222" s="25" t="s">
        <v>49</v>
      </c>
      <c r="B222" s="27">
        <v>0</v>
      </c>
      <c r="C222" s="28">
        <v>0</v>
      </c>
      <c r="D222" s="28">
        <f t="shared" si="25"/>
        <v>0</v>
      </c>
      <c r="E222" s="28">
        <v>0</v>
      </c>
      <c r="F222" s="28">
        <v>0</v>
      </c>
      <c r="G222" s="27">
        <f t="shared" si="26"/>
        <v>0</v>
      </c>
    </row>
    <row r="223" spans="1:7">
      <c r="A223" s="25" t="s">
        <v>228</v>
      </c>
      <c r="B223" s="27">
        <v>0</v>
      </c>
      <c r="C223" s="28">
        <v>0</v>
      </c>
      <c r="D223" s="28">
        <f t="shared" si="25"/>
        <v>0</v>
      </c>
      <c r="E223" s="28">
        <v>0</v>
      </c>
      <c r="F223" s="28">
        <v>0</v>
      </c>
      <c r="G223" s="27">
        <f t="shared" si="26"/>
        <v>0</v>
      </c>
    </row>
    <row r="224" spans="1:7">
      <c r="A224" s="25" t="s">
        <v>111</v>
      </c>
      <c r="B224" s="27">
        <v>0</v>
      </c>
      <c r="C224" s="28">
        <v>0</v>
      </c>
      <c r="D224" s="28">
        <f t="shared" si="25"/>
        <v>0</v>
      </c>
      <c r="E224" s="28">
        <v>0</v>
      </c>
      <c r="F224" s="28">
        <v>139500</v>
      </c>
      <c r="G224" s="27">
        <f t="shared" si="26"/>
        <v>139500</v>
      </c>
    </row>
    <row r="225" spans="1:7">
      <c r="A225" s="25" t="s">
        <v>112</v>
      </c>
      <c r="B225" s="27">
        <v>0</v>
      </c>
      <c r="C225" s="28">
        <v>0</v>
      </c>
      <c r="D225" s="28">
        <f t="shared" si="25"/>
        <v>0</v>
      </c>
      <c r="E225" s="28">
        <v>0</v>
      </c>
      <c r="F225" s="28">
        <v>3804</v>
      </c>
      <c r="G225" s="27">
        <f t="shared" si="26"/>
        <v>3804</v>
      </c>
    </row>
    <row r="226" spans="1:7">
      <c r="A226" s="25" t="s">
        <v>50</v>
      </c>
      <c r="B226" s="27">
        <v>0</v>
      </c>
      <c r="C226" s="28">
        <v>0</v>
      </c>
      <c r="D226" s="28">
        <v>0</v>
      </c>
      <c r="E226" s="28">
        <v>0</v>
      </c>
      <c r="F226" s="28">
        <v>41000</v>
      </c>
      <c r="G226" s="27">
        <f t="shared" si="26"/>
        <v>41000</v>
      </c>
    </row>
    <row r="227" spans="1:7">
      <c r="A227" s="25" t="s">
        <v>60</v>
      </c>
      <c r="B227" s="27">
        <v>38894</v>
      </c>
      <c r="C227" s="28">
        <v>0</v>
      </c>
      <c r="D227" s="28">
        <f t="shared" si="25"/>
        <v>12057.14</v>
      </c>
      <c r="E227" s="28">
        <v>0</v>
      </c>
      <c r="F227" s="28">
        <v>76491</v>
      </c>
      <c r="G227" s="27">
        <f t="shared" si="26"/>
        <v>127442.14</v>
      </c>
    </row>
    <row r="228" spans="1:7">
      <c r="A228" s="25" t="s">
        <v>339</v>
      </c>
      <c r="B228" s="27">
        <v>105992</v>
      </c>
      <c r="C228" s="28">
        <v>33617</v>
      </c>
      <c r="D228" s="28">
        <f t="shared" si="25"/>
        <v>43278.79</v>
      </c>
      <c r="E228" s="28">
        <v>0</v>
      </c>
      <c r="F228" s="28">
        <v>45186</v>
      </c>
      <c r="G228" s="27">
        <f t="shared" si="26"/>
        <v>228073.79</v>
      </c>
    </row>
    <row r="229" spans="1:7">
      <c r="B229" s="27"/>
      <c r="D229" s="28" t="s">
        <v>317</v>
      </c>
    </row>
    <row r="230" spans="1:7">
      <c r="A230" s="25" t="s">
        <v>223</v>
      </c>
      <c r="B230" s="36">
        <f t="shared" ref="B230:G230" si="27">SUM(B212:B229)</f>
        <v>838506</v>
      </c>
      <c r="C230" s="36">
        <f t="shared" si="27"/>
        <v>598683.65</v>
      </c>
      <c r="D230" s="36">
        <f t="shared" si="27"/>
        <v>445528.79149999999</v>
      </c>
      <c r="E230" s="36">
        <f t="shared" si="27"/>
        <v>0</v>
      </c>
      <c r="F230" s="36">
        <f>SUM(F212:F229)</f>
        <v>663303</v>
      </c>
      <c r="G230" s="36">
        <f t="shared" si="27"/>
        <v>2546021.4415000002</v>
      </c>
    </row>
    <row r="231" spans="1:7">
      <c r="B231" s="27"/>
      <c r="C231" s="41"/>
    </row>
    <row r="232" spans="1:7">
      <c r="A232" s="26" t="s">
        <v>133</v>
      </c>
      <c r="B232" s="27"/>
    </row>
    <row r="233" spans="1:7">
      <c r="A233" s="25" t="s">
        <v>239</v>
      </c>
      <c r="B233" s="27">
        <v>0</v>
      </c>
      <c r="C233" s="28">
        <v>0</v>
      </c>
      <c r="D233" s="28">
        <f t="shared" ref="D233:D246" si="28">SUM(B233:C233)*0.31</f>
        <v>0</v>
      </c>
      <c r="E233" s="28">
        <v>0</v>
      </c>
      <c r="F233" s="28">
        <v>5421</v>
      </c>
      <c r="G233" s="27">
        <f t="shared" ref="G233:G246" si="29">SUM(B233:F233)</f>
        <v>5421</v>
      </c>
    </row>
    <row r="234" spans="1:7">
      <c r="A234" s="25" t="s">
        <v>162</v>
      </c>
      <c r="B234" s="27">
        <v>55000</v>
      </c>
      <c r="C234" s="28">
        <v>609274.6</v>
      </c>
      <c r="D234" s="28">
        <f t="shared" si="28"/>
        <v>205925.12599999999</v>
      </c>
      <c r="E234" s="28">
        <v>0</v>
      </c>
      <c r="F234" s="28">
        <v>13950</v>
      </c>
      <c r="G234" s="27">
        <f t="shared" si="29"/>
        <v>884149.72600000002</v>
      </c>
    </row>
    <row r="235" spans="1:7">
      <c r="A235" s="25" t="s">
        <v>163</v>
      </c>
      <c r="B235" s="27">
        <f>55000+44928</f>
        <v>99928</v>
      </c>
      <c r="C235" s="28">
        <v>693395.39</v>
      </c>
      <c r="D235" s="28">
        <f t="shared" si="28"/>
        <v>245930.25090000001</v>
      </c>
      <c r="E235" s="28">
        <v>0</v>
      </c>
      <c r="F235" s="28">
        <v>69527</v>
      </c>
      <c r="G235" s="27">
        <f t="shared" si="29"/>
        <v>1108780.6409</v>
      </c>
    </row>
    <row r="236" spans="1:7">
      <c r="A236" s="25" t="s">
        <v>375</v>
      </c>
      <c r="B236" s="27">
        <v>0</v>
      </c>
      <c r="C236" s="28">
        <v>124859</v>
      </c>
      <c r="D236" s="28">
        <f t="shared" si="28"/>
        <v>38706.29</v>
      </c>
      <c r="E236" s="28">
        <v>0</v>
      </c>
      <c r="F236" s="28">
        <v>9300</v>
      </c>
      <c r="G236" s="27">
        <f t="shared" si="29"/>
        <v>172865.29</v>
      </c>
    </row>
    <row r="237" spans="1:7">
      <c r="A237" s="25" t="s">
        <v>37</v>
      </c>
      <c r="B237" s="27">
        <v>0</v>
      </c>
      <c r="C237" s="28">
        <v>0</v>
      </c>
      <c r="D237" s="28">
        <f t="shared" si="28"/>
        <v>0</v>
      </c>
      <c r="E237" s="28">
        <v>0</v>
      </c>
      <c r="F237" s="28">
        <v>0</v>
      </c>
      <c r="G237" s="27">
        <f t="shared" si="29"/>
        <v>0</v>
      </c>
    </row>
    <row r="238" spans="1:7">
      <c r="A238" s="25" t="s">
        <v>123</v>
      </c>
      <c r="B238" s="27">
        <v>0</v>
      </c>
      <c r="C238" s="28">
        <v>0</v>
      </c>
      <c r="D238" s="28">
        <f t="shared" si="28"/>
        <v>0</v>
      </c>
      <c r="E238" s="28">
        <v>0</v>
      </c>
      <c r="F238" s="28">
        <v>23250</v>
      </c>
      <c r="G238" s="27">
        <f t="shared" si="29"/>
        <v>23250</v>
      </c>
    </row>
    <row r="239" spans="1:7">
      <c r="A239" s="25" t="s">
        <v>13</v>
      </c>
      <c r="B239" s="27">
        <v>0</v>
      </c>
      <c r="C239" s="28">
        <f>1000+2000</f>
        <v>3000</v>
      </c>
      <c r="D239" s="28">
        <f t="shared" si="28"/>
        <v>930</v>
      </c>
      <c r="E239" s="28">
        <v>0</v>
      </c>
      <c r="F239" s="28">
        <v>0</v>
      </c>
      <c r="G239" s="27">
        <f t="shared" si="29"/>
        <v>3930</v>
      </c>
    </row>
    <row r="240" spans="1:7">
      <c r="A240" s="25" t="s">
        <v>161</v>
      </c>
      <c r="B240" s="27">
        <v>0</v>
      </c>
      <c r="C240" s="28">
        <v>0</v>
      </c>
      <c r="D240" s="28">
        <f t="shared" si="28"/>
        <v>0</v>
      </c>
      <c r="E240" s="28">
        <v>0</v>
      </c>
      <c r="F240" s="28">
        <v>0</v>
      </c>
      <c r="G240" s="27">
        <f t="shared" si="29"/>
        <v>0</v>
      </c>
    </row>
    <row r="241" spans="1:7">
      <c r="A241" s="25" t="s">
        <v>124</v>
      </c>
      <c r="B241" s="27">
        <v>0</v>
      </c>
      <c r="C241" s="28">
        <v>0</v>
      </c>
      <c r="D241" s="28">
        <f t="shared" si="28"/>
        <v>0</v>
      </c>
      <c r="E241" s="28">
        <v>0</v>
      </c>
      <c r="F241" s="28">
        <v>23250</v>
      </c>
      <c r="G241" s="27">
        <f t="shared" si="29"/>
        <v>23250</v>
      </c>
    </row>
    <row r="242" spans="1:7">
      <c r="A242" s="25" t="s">
        <v>240</v>
      </c>
      <c r="B242" s="27">
        <v>0</v>
      </c>
      <c r="C242" s="28">
        <v>0</v>
      </c>
      <c r="D242" s="28">
        <f t="shared" si="28"/>
        <v>0</v>
      </c>
      <c r="E242" s="28">
        <v>0</v>
      </c>
      <c r="F242" s="28">
        <v>40000</v>
      </c>
      <c r="G242" s="27">
        <f t="shared" si="29"/>
        <v>40000</v>
      </c>
    </row>
    <row r="243" spans="1:7">
      <c r="A243" s="25" t="s">
        <v>125</v>
      </c>
      <c r="B243" s="27">
        <v>0</v>
      </c>
      <c r="C243" s="28">
        <v>259413</v>
      </c>
      <c r="D243" s="28">
        <f t="shared" si="28"/>
        <v>80418.03</v>
      </c>
      <c r="E243" s="28">
        <v>0</v>
      </c>
      <c r="F243" s="28">
        <v>14949</v>
      </c>
      <c r="G243" s="27">
        <f t="shared" si="29"/>
        <v>354780.03</v>
      </c>
    </row>
    <row r="244" spans="1:7">
      <c r="A244" s="25" t="s">
        <v>126</v>
      </c>
      <c r="B244" s="27">
        <v>0</v>
      </c>
      <c r="C244" s="28">
        <v>98407</v>
      </c>
      <c r="D244" s="28">
        <f t="shared" si="28"/>
        <v>30506.17</v>
      </c>
      <c r="E244" s="28">
        <v>0</v>
      </c>
      <c r="F244" s="28">
        <v>108329</v>
      </c>
      <c r="G244" s="27">
        <f t="shared" si="29"/>
        <v>237242.16999999998</v>
      </c>
    </row>
    <row r="245" spans="1:7">
      <c r="A245" s="25" t="s">
        <v>164</v>
      </c>
      <c r="B245" s="27">
        <v>0</v>
      </c>
      <c r="C245" s="28">
        <v>111963</v>
      </c>
      <c r="D245" s="28">
        <f t="shared" si="28"/>
        <v>34708.53</v>
      </c>
      <c r="E245" s="28">
        <v>0</v>
      </c>
      <c r="F245" s="28">
        <v>107231</v>
      </c>
      <c r="G245" s="27">
        <f t="shared" si="29"/>
        <v>253902.53</v>
      </c>
    </row>
    <row r="246" spans="1:7">
      <c r="A246" s="25" t="s">
        <v>244</v>
      </c>
      <c r="B246" s="27">
        <v>44928</v>
      </c>
      <c r="C246" s="28">
        <v>348675</v>
      </c>
      <c r="D246" s="28">
        <f t="shared" si="28"/>
        <v>122016.93</v>
      </c>
      <c r="E246" s="28">
        <v>0</v>
      </c>
      <c r="F246" s="28">
        <v>42500</v>
      </c>
      <c r="G246" s="27">
        <f t="shared" si="29"/>
        <v>558119.92999999993</v>
      </c>
    </row>
    <row r="247" spans="1:7">
      <c r="A247" s="25" t="s">
        <v>134</v>
      </c>
      <c r="B247" s="29">
        <f t="shared" ref="B247:G247" si="30">SUM(B233:B246)</f>
        <v>199856</v>
      </c>
      <c r="C247" s="29">
        <f t="shared" si="30"/>
        <v>2248986.9900000002</v>
      </c>
      <c r="D247" s="29">
        <f t="shared" si="30"/>
        <v>759141.32689999999</v>
      </c>
      <c r="E247" s="29">
        <f t="shared" si="30"/>
        <v>0</v>
      </c>
      <c r="F247" s="29">
        <f t="shared" si="30"/>
        <v>457707</v>
      </c>
      <c r="G247" s="29">
        <f t="shared" si="30"/>
        <v>3665691.3169</v>
      </c>
    </row>
    <row r="248" spans="1:7">
      <c r="B248" s="33"/>
      <c r="C248" s="33"/>
      <c r="D248" s="33"/>
      <c r="E248" s="33"/>
      <c r="F248" s="33"/>
      <c r="G248" s="33"/>
    </row>
    <row r="249" spans="1:7">
      <c r="A249" s="26" t="s">
        <v>81</v>
      </c>
      <c r="B249" s="27"/>
    </row>
    <row r="250" spans="1:7">
      <c r="A250" s="25" t="s">
        <v>362</v>
      </c>
      <c r="B250" s="27">
        <v>82210</v>
      </c>
      <c r="C250" s="28">
        <v>0</v>
      </c>
      <c r="D250" s="28">
        <f t="shared" ref="D250:D273" si="31">SUM(B250:C250)*0.31</f>
        <v>25485.1</v>
      </c>
      <c r="E250" s="28">
        <v>0</v>
      </c>
      <c r="F250" s="28">
        <v>1206</v>
      </c>
      <c r="G250" s="27">
        <f t="shared" ref="G250:G273" si="32">SUM(B250:F250)</f>
        <v>108901.1</v>
      </c>
    </row>
    <row r="251" spans="1:7">
      <c r="A251" s="25" t="s">
        <v>361</v>
      </c>
      <c r="B251" s="27">
        <v>4335</v>
      </c>
      <c r="C251" s="28">
        <v>0</v>
      </c>
      <c r="D251" s="28">
        <f t="shared" si="31"/>
        <v>1343.85</v>
      </c>
      <c r="E251" s="28">
        <v>0</v>
      </c>
      <c r="F251" s="28">
        <v>0</v>
      </c>
      <c r="G251" s="27">
        <f t="shared" si="32"/>
        <v>5678.85</v>
      </c>
    </row>
    <row r="252" spans="1:7">
      <c r="A252" s="25" t="s">
        <v>363</v>
      </c>
      <c r="B252" s="27">
        <f>201131+2362.63</f>
        <v>203493.63</v>
      </c>
      <c r="C252" s="28">
        <v>57013</v>
      </c>
      <c r="D252" s="28">
        <f t="shared" si="31"/>
        <v>80757.055300000007</v>
      </c>
      <c r="E252" s="28">
        <v>0</v>
      </c>
      <c r="F252" s="28">
        <v>23238</v>
      </c>
      <c r="G252" s="27">
        <f t="shared" si="32"/>
        <v>364501.68530000001</v>
      </c>
    </row>
    <row r="253" spans="1:7">
      <c r="A253" s="25" t="s">
        <v>327</v>
      </c>
      <c r="B253" s="27">
        <v>344631.13</v>
      </c>
      <c r="C253" s="28">
        <v>204536.4</v>
      </c>
      <c r="D253" s="28">
        <f t="shared" si="31"/>
        <v>170241.93429999999</v>
      </c>
      <c r="E253" s="28">
        <v>0</v>
      </c>
      <c r="F253" s="28">
        <v>285110</v>
      </c>
      <c r="G253" s="27">
        <f t="shared" si="32"/>
        <v>1004519.4643</v>
      </c>
    </row>
    <row r="254" spans="1:7">
      <c r="A254" s="25" t="s">
        <v>51</v>
      </c>
      <c r="B254" s="27">
        <v>0</v>
      </c>
      <c r="C254" s="28">
        <v>0</v>
      </c>
      <c r="D254" s="28">
        <v>0</v>
      </c>
      <c r="E254" s="28">
        <v>0</v>
      </c>
      <c r="F254" s="28">
        <v>6000</v>
      </c>
      <c r="G254" s="27">
        <f t="shared" si="32"/>
        <v>6000</v>
      </c>
    </row>
    <row r="255" spans="1:7">
      <c r="A255" s="25" t="s">
        <v>39</v>
      </c>
      <c r="B255" s="27">
        <v>243649</v>
      </c>
      <c r="C255" s="28">
        <v>166058.1</v>
      </c>
      <c r="D255" s="28">
        <f t="shared" si="31"/>
        <v>127009.20099999999</v>
      </c>
      <c r="E255" s="28">
        <v>0</v>
      </c>
      <c r="F255" s="28">
        <v>52885</v>
      </c>
      <c r="G255" s="27">
        <f t="shared" si="32"/>
        <v>589601.30099999998</v>
      </c>
    </row>
    <row r="256" spans="1:7">
      <c r="A256" s="25" t="s">
        <v>218</v>
      </c>
      <c r="B256" s="27">
        <v>229621</v>
      </c>
      <c r="C256" s="28">
        <v>95150</v>
      </c>
      <c r="D256" s="28">
        <f t="shared" si="31"/>
        <v>100679.01</v>
      </c>
      <c r="E256" s="28">
        <v>0</v>
      </c>
      <c r="F256" s="28">
        <v>68671</v>
      </c>
      <c r="G256" s="27">
        <f t="shared" si="32"/>
        <v>494121.01</v>
      </c>
    </row>
    <row r="257" spans="1:7">
      <c r="A257" s="25" t="s">
        <v>328</v>
      </c>
      <c r="B257" s="27">
        <v>303958.75</v>
      </c>
      <c r="C257" s="28">
        <v>171592</v>
      </c>
      <c r="D257" s="28">
        <f t="shared" si="31"/>
        <v>147420.73250000001</v>
      </c>
      <c r="E257" s="28">
        <v>0</v>
      </c>
      <c r="F257" s="28">
        <v>29509</v>
      </c>
      <c r="G257" s="27">
        <f t="shared" si="32"/>
        <v>652480.48250000004</v>
      </c>
    </row>
    <row r="258" spans="1:7">
      <c r="A258" s="25" t="s">
        <v>187</v>
      </c>
      <c r="B258" s="27">
        <v>320873</v>
      </c>
      <c r="C258" s="28">
        <v>29089.02</v>
      </c>
      <c r="D258" s="28">
        <f t="shared" si="31"/>
        <v>108488.2262</v>
      </c>
      <c r="E258" s="28">
        <v>0</v>
      </c>
      <c r="F258" s="28">
        <v>5430</v>
      </c>
      <c r="G258" s="27">
        <f t="shared" si="32"/>
        <v>463880.24620000005</v>
      </c>
    </row>
    <row r="259" spans="1:7">
      <c r="A259" s="25" t="s">
        <v>241</v>
      </c>
      <c r="B259" s="27">
        <v>0</v>
      </c>
      <c r="C259" s="28">
        <v>0</v>
      </c>
      <c r="D259" s="28">
        <f t="shared" si="31"/>
        <v>0</v>
      </c>
      <c r="E259" s="28">
        <v>0</v>
      </c>
      <c r="F259" s="28">
        <v>0</v>
      </c>
      <c r="G259" s="27">
        <f t="shared" si="32"/>
        <v>0</v>
      </c>
    </row>
    <row r="260" spans="1:7">
      <c r="A260" s="25" t="s">
        <v>188</v>
      </c>
      <c r="B260" s="27">
        <v>0</v>
      </c>
      <c r="C260" s="28">
        <v>0</v>
      </c>
      <c r="D260" s="28">
        <f t="shared" si="31"/>
        <v>0</v>
      </c>
      <c r="E260" s="28">
        <v>0</v>
      </c>
      <c r="F260" s="28">
        <v>3179</v>
      </c>
      <c r="G260" s="27">
        <f t="shared" si="32"/>
        <v>3179</v>
      </c>
    </row>
    <row r="261" spans="1:7">
      <c r="A261" s="25" t="s">
        <v>46</v>
      </c>
      <c r="B261" s="27">
        <v>0</v>
      </c>
      <c r="C261" s="28">
        <v>0</v>
      </c>
      <c r="D261" s="28">
        <f t="shared" si="31"/>
        <v>0</v>
      </c>
      <c r="E261" s="28">
        <v>0</v>
      </c>
      <c r="F261" s="28">
        <v>25000</v>
      </c>
      <c r="G261" s="27">
        <f t="shared" si="32"/>
        <v>25000</v>
      </c>
    </row>
    <row r="262" spans="1:7">
      <c r="A262" s="25" t="s">
        <v>38</v>
      </c>
      <c r="B262" s="27">
        <v>139793.92000000001</v>
      </c>
      <c r="C262" s="28">
        <v>36310</v>
      </c>
      <c r="D262" s="28">
        <f t="shared" si="31"/>
        <v>54592.215200000006</v>
      </c>
      <c r="E262" s="28">
        <v>0</v>
      </c>
      <c r="F262" s="28">
        <v>22387</v>
      </c>
      <c r="G262" s="27">
        <f t="shared" si="32"/>
        <v>253083.13520000002</v>
      </c>
    </row>
    <row r="263" spans="1:7">
      <c r="A263" s="25" t="s">
        <v>14</v>
      </c>
      <c r="B263" s="27">
        <v>0</v>
      </c>
      <c r="C263" s="28">
        <v>6500</v>
      </c>
      <c r="D263" s="28">
        <f t="shared" si="31"/>
        <v>2015</v>
      </c>
      <c r="E263" s="28">
        <v>0</v>
      </c>
      <c r="F263" s="28">
        <v>21963</v>
      </c>
      <c r="G263" s="27">
        <f t="shared" si="32"/>
        <v>30478</v>
      </c>
    </row>
    <row r="264" spans="1:7">
      <c r="A264" s="25" t="s">
        <v>367</v>
      </c>
      <c r="B264" s="27">
        <v>61662</v>
      </c>
      <c r="C264" s="28">
        <v>47034.559999999998</v>
      </c>
      <c r="D264" s="28">
        <f t="shared" si="31"/>
        <v>33695.933599999997</v>
      </c>
      <c r="E264" s="28">
        <v>0</v>
      </c>
      <c r="F264" s="28">
        <v>10158</v>
      </c>
      <c r="G264" s="27">
        <f t="shared" si="32"/>
        <v>152550.49359999999</v>
      </c>
    </row>
    <row r="265" spans="1:7">
      <c r="A265" s="25" t="s">
        <v>190</v>
      </c>
      <c r="B265" s="27">
        <v>0</v>
      </c>
      <c r="C265" s="28">
        <v>0</v>
      </c>
      <c r="D265" s="28">
        <f t="shared" si="31"/>
        <v>0</v>
      </c>
      <c r="E265" s="28">
        <v>0</v>
      </c>
      <c r="F265" s="28">
        <v>3543</v>
      </c>
      <c r="G265" s="27">
        <f t="shared" si="32"/>
        <v>3543</v>
      </c>
    </row>
    <row r="266" spans="1:7">
      <c r="A266" s="25" t="s">
        <v>47</v>
      </c>
      <c r="B266" s="27">
        <v>0</v>
      </c>
      <c r="C266" s="28">
        <v>0</v>
      </c>
      <c r="D266" s="28">
        <f t="shared" si="31"/>
        <v>0</v>
      </c>
      <c r="E266" s="28">
        <v>0</v>
      </c>
      <c r="F266" s="28">
        <v>31760</v>
      </c>
      <c r="G266" s="27">
        <f t="shared" si="32"/>
        <v>31760</v>
      </c>
    </row>
    <row r="267" spans="1:7">
      <c r="A267" s="25" t="s">
        <v>97</v>
      </c>
      <c r="B267" s="27">
        <v>34344.18</v>
      </c>
      <c r="C267" s="28">
        <v>0</v>
      </c>
      <c r="D267" s="28">
        <f t="shared" si="31"/>
        <v>10646.6958</v>
      </c>
      <c r="E267" s="28">
        <v>0</v>
      </c>
      <c r="F267" s="28">
        <v>3000</v>
      </c>
      <c r="G267" s="27">
        <f t="shared" si="32"/>
        <v>47990.875800000002</v>
      </c>
    </row>
    <row r="268" spans="1:7">
      <c r="A268" s="25" t="s">
        <v>96</v>
      </c>
      <c r="B268" s="27">
        <v>23125</v>
      </c>
      <c r="C268" s="28">
        <v>0</v>
      </c>
      <c r="D268" s="28">
        <f t="shared" si="31"/>
        <v>7168.75</v>
      </c>
      <c r="E268" s="28">
        <v>0</v>
      </c>
      <c r="F268" s="28">
        <v>8500</v>
      </c>
      <c r="G268" s="27">
        <f t="shared" si="32"/>
        <v>38793.75</v>
      </c>
    </row>
    <row r="269" spans="1:7">
      <c r="A269" s="25" t="s">
        <v>114</v>
      </c>
      <c r="B269" s="27">
        <v>0</v>
      </c>
      <c r="C269" s="28">
        <v>0</v>
      </c>
      <c r="D269" s="28">
        <f t="shared" si="31"/>
        <v>0</v>
      </c>
      <c r="E269" s="28">
        <v>0</v>
      </c>
      <c r="F269" s="28">
        <v>5100</v>
      </c>
      <c r="G269" s="27">
        <f t="shared" si="32"/>
        <v>5100</v>
      </c>
    </row>
    <row r="270" spans="1:7">
      <c r="A270" s="25" t="s">
        <v>62</v>
      </c>
      <c r="B270" s="27">
        <v>0</v>
      </c>
      <c r="C270" s="28">
        <v>0</v>
      </c>
      <c r="D270" s="28">
        <f t="shared" si="31"/>
        <v>0</v>
      </c>
      <c r="E270" s="28">
        <v>0</v>
      </c>
      <c r="F270" s="28">
        <v>116262</v>
      </c>
      <c r="G270" s="27">
        <f t="shared" si="32"/>
        <v>116262</v>
      </c>
    </row>
    <row r="271" spans="1:7">
      <c r="A271" s="25" t="s">
        <v>121</v>
      </c>
      <c r="B271" s="27">
        <v>63438.49</v>
      </c>
      <c r="C271" s="28">
        <v>18781</v>
      </c>
      <c r="D271" s="28">
        <f t="shared" si="31"/>
        <v>25488.041899999997</v>
      </c>
      <c r="E271" s="28">
        <v>0</v>
      </c>
      <c r="F271" s="28">
        <f>3921+41193+3936</f>
        <v>49050</v>
      </c>
      <c r="G271" s="27">
        <f t="shared" si="32"/>
        <v>156757.5319</v>
      </c>
    </row>
    <row r="272" spans="1:7">
      <c r="A272" s="25" t="s">
        <v>93</v>
      </c>
      <c r="B272" s="27">
        <v>120326</v>
      </c>
      <c r="C272" s="28">
        <v>31470.400000000001</v>
      </c>
      <c r="D272" s="28">
        <f t="shared" si="31"/>
        <v>47056.883999999998</v>
      </c>
      <c r="E272" s="28">
        <v>0</v>
      </c>
      <c r="F272" s="28">
        <v>44288</v>
      </c>
      <c r="G272" s="27">
        <f t="shared" si="32"/>
        <v>243141.28399999999</v>
      </c>
    </row>
    <row r="273" spans="1:7">
      <c r="A273" s="25" t="s">
        <v>24</v>
      </c>
      <c r="B273" s="27">
        <v>51317.51</v>
      </c>
      <c r="C273" s="28">
        <v>0</v>
      </c>
      <c r="D273" s="28">
        <f t="shared" si="31"/>
        <v>15908.428100000001</v>
      </c>
      <c r="E273" s="28">
        <v>0</v>
      </c>
      <c r="F273" s="28">
        <v>0</v>
      </c>
      <c r="G273" s="27">
        <f t="shared" si="32"/>
        <v>67225.938099999999</v>
      </c>
    </row>
    <row r="274" spans="1:7">
      <c r="B274" s="27"/>
    </row>
    <row r="275" spans="1:7">
      <c r="A275" s="25" t="s">
        <v>82</v>
      </c>
      <c r="B275" s="29">
        <f t="shared" ref="B275:G275" si="33">SUM(B249:B274)</f>
        <v>2226778.6099999994</v>
      </c>
      <c r="C275" s="29">
        <f>SUM(C249:C274)</f>
        <v>863534.4800000001</v>
      </c>
      <c r="D275" s="29">
        <f t="shared" si="33"/>
        <v>957997.0578999999</v>
      </c>
      <c r="E275" s="29">
        <f t="shared" si="33"/>
        <v>0</v>
      </c>
      <c r="F275" s="29">
        <f t="shared" si="33"/>
        <v>816239</v>
      </c>
      <c r="G275" s="29">
        <f t="shared" si="33"/>
        <v>4864549.1478999993</v>
      </c>
    </row>
    <row r="276" spans="1:7">
      <c r="B276" s="33"/>
      <c r="C276" s="33"/>
      <c r="D276" s="33"/>
      <c r="E276" s="33"/>
      <c r="F276" s="33"/>
      <c r="G276" s="33"/>
    </row>
    <row r="277" spans="1:7">
      <c r="A277" s="26" t="s">
        <v>193</v>
      </c>
      <c r="B277" s="27"/>
    </row>
    <row r="278" spans="1:7">
      <c r="A278" s="25" t="s">
        <v>194</v>
      </c>
      <c r="B278" s="27">
        <v>0</v>
      </c>
      <c r="C278" s="27">
        <v>1109072.3600000001</v>
      </c>
      <c r="D278" s="27">
        <f t="shared" ref="D278:D287" si="34">SUM(B278:C278)*0.31</f>
        <v>343812.43160000001</v>
      </c>
      <c r="E278" s="28">
        <v>0</v>
      </c>
      <c r="F278" s="28">
        <v>343330</v>
      </c>
      <c r="G278" s="27">
        <f t="shared" ref="G278:G287" si="35">SUM(B278:F278)</f>
        <v>1796214.7916000001</v>
      </c>
    </row>
    <row r="279" spans="1:7">
      <c r="A279" s="25" t="s">
        <v>195</v>
      </c>
      <c r="B279" s="27">
        <v>0</v>
      </c>
      <c r="C279" s="27">
        <v>993975.76</v>
      </c>
      <c r="D279" s="27">
        <f t="shared" si="34"/>
        <v>308132.48560000001</v>
      </c>
      <c r="E279" s="28">
        <v>0</v>
      </c>
      <c r="F279" s="28">
        <v>81299</v>
      </c>
      <c r="G279" s="27">
        <f t="shared" si="35"/>
        <v>1383407.2456</v>
      </c>
    </row>
    <row r="280" spans="1:7">
      <c r="A280" s="25" t="s">
        <v>15</v>
      </c>
      <c r="B280" s="27">
        <v>0</v>
      </c>
      <c r="C280" s="27">
        <f>4000+14000</f>
        <v>18000</v>
      </c>
      <c r="D280" s="27">
        <f t="shared" si="34"/>
        <v>5580</v>
      </c>
      <c r="E280" s="28">
        <v>0</v>
      </c>
      <c r="F280" s="28">
        <v>2000</v>
      </c>
      <c r="G280" s="27">
        <f t="shared" si="35"/>
        <v>25580</v>
      </c>
    </row>
    <row r="281" spans="1:7">
      <c r="A281" s="25" t="s">
        <v>196</v>
      </c>
      <c r="B281" s="27">
        <v>0</v>
      </c>
      <c r="C281" s="27">
        <v>0</v>
      </c>
      <c r="D281" s="27">
        <f t="shared" si="34"/>
        <v>0</v>
      </c>
      <c r="E281" s="28">
        <v>0</v>
      </c>
      <c r="F281" s="28">
        <v>22582</v>
      </c>
      <c r="G281" s="27">
        <f t="shared" si="35"/>
        <v>22582</v>
      </c>
    </row>
    <row r="282" spans="1:7">
      <c r="A282" s="25" t="s">
        <v>235</v>
      </c>
      <c r="B282" s="27">
        <v>0</v>
      </c>
      <c r="C282" s="27">
        <v>0</v>
      </c>
      <c r="D282" s="27">
        <f t="shared" si="34"/>
        <v>0</v>
      </c>
      <c r="E282" s="28">
        <v>0</v>
      </c>
      <c r="F282" s="28">
        <v>48782.49</v>
      </c>
      <c r="G282" s="27">
        <f t="shared" si="35"/>
        <v>48782.49</v>
      </c>
    </row>
    <row r="283" spans="1:7">
      <c r="A283" s="25" t="s">
        <v>197</v>
      </c>
      <c r="B283" s="27">
        <v>0</v>
      </c>
      <c r="C283" s="27">
        <f>39338/2</f>
        <v>19669</v>
      </c>
      <c r="D283" s="27">
        <f t="shared" si="34"/>
        <v>6097.39</v>
      </c>
      <c r="E283" s="28">
        <v>0</v>
      </c>
      <c r="F283" s="28">
        <v>19232</v>
      </c>
      <c r="G283" s="27">
        <f t="shared" si="35"/>
        <v>44998.39</v>
      </c>
    </row>
    <row r="284" spans="1:7">
      <c r="A284" s="25" t="s">
        <v>198</v>
      </c>
      <c r="B284" s="27">
        <v>0</v>
      </c>
      <c r="C284" s="27">
        <v>0</v>
      </c>
      <c r="D284" s="27">
        <f t="shared" si="34"/>
        <v>0</v>
      </c>
      <c r="E284" s="28">
        <v>0</v>
      </c>
      <c r="F284" s="28">
        <v>1700</v>
      </c>
      <c r="G284" s="27">
        <f t="shared" si="35"/>
        <v>1700</v>
      </c>
    </row>
    <row r="285" spans="1:7">
      <c r="A285" s="25" t="s">
        <v>199</v>
      </c>
      <c r="B285" s="27">
        <v>0</v>
      </c>
      <c r="C285" s="27">
        <f>39338/2</f>
        <v>19669</v>
      </c>
      <c r="D285" s="27">
        <f t="shared" si="34"/>
        <v>6097.39</v>
      </c>
      <c r="E285" s="28">
        <v>0</v>
      </c>
      <c r="F285" s="28">
        <v>3129.51</v>
      </c>
      <c r="G285" s="27">
        <f t="shared" si="35"/>
        <v>28895.9</v>
      </c>
    </row>
    <row r="286" spans="1:7">
      <c r="A286" s="25" t="s">
        <v>200</v>
      </c>
      <c r="B286" s="27">
        <v>0</v>
      </c>
      <c r="C286" s="27">
        <v>0</v>
      </c>
      <c r="D286" s="27">
        <f t="shared" si="34"/>
        <v>0</v>
      </c>
      <c r="E286" s="28">
        <v>0</v>
      </c>
      <c r="F286" s="28">
        <v>250000</v>
      </c>
      <c r="G286" s="27">
        <f t="shared" si="35"/>
        <v>250000</v>
      </c>
    </row>
    <row r="287" spans="1:7">
      <c r="A287" s="25" t="s">
        <v>201</v>
      </c>
      <c r="B287" s="27">
        <v>0</v>
      </c>
      <c r="C287" s="27">
        <v>0</v>
      </c>
      <c r="D287" s="27">
        <f t="shared" si="34"/>
        <v>0</v>
      </c>
      <c r="E287" s="28">
        <v>0</v>
      </c>
      <c r="F287" s="28">
        <v>0</v>
      </c>
      <c r="G287" s="27">
        <f t="shared" si="35"/>
        <v>0</v>
      </c>
    </row>
    <row r="288" spans="1:7">
      <c r="B288" s="27"/>
      <c r="D288" s="28" t="s">
        <v>317</v>
      </c>
    </row>
    <row r="289" spans="1:7">
      <c r="A289" s="25" t="s">
        <v>202</v>
      </c>
      <c r="B289" s="29">
        <f t="shared" ref="B289:G289" si="36">SUM(B278:B288)</f>
        <v>0</v>
      </c>
      <c r="C289" s="29">
        <f t="shared" si="36"/>
        <v>2160386.12</v>
      </c>
      <c r="D289" s="29">
        <f t="shared" si="36"/>
        <v>669719.69720000005</v>
      </c>
      <c r="E289" s="29">
        <f t="shared" si="36"/>
        <v>0</v>
      </c>
      <c r="F289" s="29">
        <f t="shared" si="36"/>
        <v>772055</v>
      </c>
      <c r="G289" s="29">
        <f t="shared" si="36"/>
        <v>3602160.8172000004</v>
      </c>
    </row>
    <row r="290" spans="1:7">
      <c r="B290" s="27"/>
    </row>
    <row r="291" spans="1:7">
      <c r="A291" s="26" t="s">
        <v>340</v>
      </c>
      <c r="B291" s="27"/>
    </row>
    <row r="292" spans="1:7">
      <c r="A292" s="25" t="s">
        <v>341</v>
      </c>
      <c r="B292" s="27">
        <v>0</v>
      </c>
      <c r="C292" s="28">
        <v>0</v>
      </c>
      <c r="D292" s="28">
        <f t="shared" ref="D292:D308" si="37">SUM(B292:C292)*0.31</f>
        <v>0</v>
      </c>
      <c r="E292" s="28">
        <v>0</v>
      </c>
      <c r="F292" s="28">
        <v>60793</v>
      </c>
      <c r="G292" s="27">
        <f t="shared" ref="G292:G315" si="38">SUM(B292:F292)</f>
        <v>60793</v>
      </c>
    </row>
    <row r="293" spans="1:7">
      <c r="A293" s="25" t="s">
        <v>225</v>
      </c>
      <c r="B293" s="27">
        <v>0</v>
      </c>
      <c r="C293" s="28">
        <v>0</v>
      </c>
      <c r="D293" s="28">
        <f t="shared" si="37"/>
        <v>0</v>
      </c>
      <c r="E293" s="28">
        <v>0</v>
      </c>
      <c r="F293" s="28">
        <v>0</v>
      </c>
      <c r="G293" s="27">
        <f t="shared" si="38"/>
        <v>0</v>
      </c>
    </row>
    <row r="294" spans="1:7">
      <c r="A294" s="25" t="s">
        <v>246</v>
      </c>
      <c r="B294" s="27">
        <v>1239937.3600000001</v>
      </c>
      <c r="C294" s="28">
        <v>0</v>
      </c>
      <c r="D294" s="28">
        <f t="shared" si="37"/>
        <v>384380.58160000003</v>
      </c>
      <c r="E294" s="28">
        <v>0</v>
      </c>
      <c r="F294" s="28">
        <v>0</v>
      </c>
      <c r="G294" s="27">
        <f t="shared" si="38"/>
        <v>1624317.9416</v>
      </c>
    </row>
    <row r="295" spans="1:7">
      <c r="A295" s="25" t="s">
        <v>232</v>
      </c>
      <c r="B295" s="27">
        <v>80000</v>
      </c>
      <c r="C295" s="28">
        <v>46500</v>
      </c>
      <c r="D295" s="28">
        <f t="shared" si="37"/>
        <v>39215</v>
      </c>
      <c r="E295" s="28">
        <v>0</v>
      </c>
      <c r="F295" s="28">
        <v>0</v>
      </c>
      <c r="G295" s="27">
        <f t="shared" si="38"/>
        <v>165715</v>
      </c>
    </row>
    <row r="296" spans="1:7">
      <c r="A296" s="25" t="s">
        <v>172</v>
      </c>
      <c r="B296" s="27">
        <v>0</v>
      </c>
      <c r="C296" s="28">
        <v>0</v>
      </c>
      <c r="D296" s="28">
        <f t="shared" si="37"/>
        <v>0</v>
      </c>
      <c r="E296" s="28">
        <v>0</v>
      </c>
      <c r="F296" s="28">
        <v>33790</v>
      </c>
      <c r="G296" s="27">
        <f t="shared" si="38"/>
        <v>33790</v>
      </c>
    </row>
    <row r="297" spans="1:7">
      <c r="A297" s="25" t="s">
        <v>54</v>
      </c>
      <c r="B297" s="27">
        <v>0</v>
      </c>
      <c r="C297" s="28">
        <v>0</v>
      </c>
      <c r="D297" s="28">
        <f t="shared" si="37"/>
        <v>0</v>
      </c>
      <c r="E297" s="28">
        <v>0</v>
      </c>
      <c r="F297" s="28">
        <v>31695.5</v>
      </c>
      <c r="G297" s="27">
        <f t="shared" si="38"/>
        <v>31695.5</v>
      </c>
    </row>
    <row r="298" spans="1:7">
      <c r="A298" s="25" t="s">
        <v>342</v>
      </c>
      <c r="B298" s="27">
        <v>0</v>
      </c>
      <c r="C298" s="28">
        <v>0</v>
      </c>
      <c r="D298" s="28">
        <f t="shared" si="37"/>
        <v>0</v>
      </c>
      <c r="E298" s="28">
        <v>0</v>
      </c>
      <c r="F298" s="28">
        <v>0</v>
      </c>
      <c r="G298" s="27">
        <f t="shared" si="38"/>
        <v>0</v>
      </c>
    </row>
    <row r="299" spans="1:7">
      <c r="A299" s="25" t="s">
        <v>343</v>
      </c>
      <c r="B299" s="27">
        <v>0</v>
      </c>
      <c r="C299" s="28">
        <v>0</v>
      </c>
      <c r="D299" s="28">
        <f t="shared" si="37"/>
        <v>0</v>
      </c>
      <c r="E299" s="28">
        <v>0</v>
      </c>
      <c r="F299" s="28">
        <v>13</v>
      </c>
      <c r="G299" s="27">
        <f t="shared" si="38"/>
        <v>13</v>
      </c>
    </row>
    <row r="300" spans="1:7">
      <c r="A300" s="25" t="s">
        <v>344</v>
      </c>
      <c r="B300" s="27">
        <v>0</v>
      </c>
      <c r="C300" s="28">
        <v>0</v>
      </c>
      <c r="D300" s="28">
        <f t="shared" si="37"/>
        <v>0</v>
      </c>
      <c r="E300" s="28">
        <v>0</v>
      </c>
      <c r="F300" s="28">
        <v>0</v>
      </c>
      <c r="G300" s="27">
        <f t="shared" si="38"/>
        <v>0</v>
      </c>
    </row>
    <row r="301" spans="1:7">
      <c r="A301" s="25" t="s">
        <v>345</v>
      </c>
      <c r="B301" s="27">
        <v>0</v>
      </c>
      <c r="C301" s="28">
        <v>0</v>
      </c>
      <c r="D301" s="28">
        <f t="shared" si="37"/>
        <v>0</v>
      </c>
      <c r="E301" s="28">
        <v>0</v>
      </c>
      <c r="F301" s="28">
        <v>0</v>
      </c>
      <c r="G301" s="27">
        <f t="shared" si="38"/>
        <v>0</v>
      </c>
    </row>
    <row r="302" spans="1:7">
      <c r="A302" s="25" t="s">
        <v>346</v>
      </c>
      <c r="B302" s="27">
        <v>0</v>
      </c>
      <c r="C302" s="28">
        <v>0</v>
      </c>
      <c r="D302" s="28">
        <f t="shared" si="37"/>
        <v>0</v>
      </c>
      <c r="E302" s="28">
        <v>0</v>
      </c>
      <c r="F302" s="28">
        <v>0</v>
      </c>
      <c r="G302" s="27">
        <f t="shared" si="38"/>
        <v>0</v>
      </c>
    </row>
    <row r="303" spans="1:7">
      <c r="A303" s="25" t="s">
        <v>347</v>
      </c>
      <c r="B303" s="27">
        <v>0</v>
      </c>
      <c r="C303" s="28">
        <v>0</v>
      </c>
      <c r="D303" s="28">
        <f t="shared" si="37"/>
        <v>0</v>
      </c>
      <c r="E303" s="28">
        <v>0</v>
      </c>
      <c r="F303" s="28">
        <v>10</v>
      </c>
      <c r="G303" s="27">
        <f t="shared" si="38"/>
        <v>10</v>
      </c>
    </row>
    <row r="304" spans="1:7">
      <c r="A304" s="25" t="s">
        <v>348</v>
      </c>
      <c r="B304" s="27">
        <v>0</v>
      </c>
      <c r="C304" s="28">
        <v>0</v>
      </c>
      <c r="D304" s="28">
        <f t="shared" si="37"/>
        <v>0</v>
      </c>
      <c r="E304" s="28">
        <v>0</v>
      </c>
      <c r="F304" s="28">
        <v>0</v>
      </c>
      <c r="G304" s="27">
        <f t="shared" si="38"/>
        <v>0</v>
      </c>
    </row>
    <row r="305" spans="1:7">
      <c r="A305" s="25" t="s">
        <v>349</v>
      </c>
      <c r="B305" s="27">
        <v>0</v>
      </c>
      <c r="C305" s="28">
        <v>0</v>
      </c>
      <c r="D305" s="28">
        <f t="shared" si="37"/>
        <v>0</v>
      </c>
      <c r="E305" s="28">
        <v>0</v>
      </c>
      <c r="F305" s="28">
        <v>0</v>
      </c>
      <c r="G305" s="27">
        <f t="shared" si="38"/>
        <v>0</v>
      </c>
    </row>
    <row r="306" spans="1:7">
      <c r="A306" s="25" t="s">
        <v>350</v>
      </c>
      <c r="B306" s="27">
        <v>0</v>
      </c>
      <c r="C306" s="28">
        <v>0</v>
      </c>
      <c r="D306" s="28">
        <f t="shared" si="37"/>
        <v>0</v>
      </c>
      <c r="E306" s="28">
        <v>0</v>
      </c>
      <c r="F306" s="28">
        <v>0</v>
      </c>
      <c r="G306" s="27">
        <f t="shared" si="38"/>
        <v>0</v>
      </c>
    </row>
    <row r="307" spans="1:7">
      <c r="A307" s="25" t="s">
        <v>351</v>
      </c>
      <c r="B307" s="27">
        <v>0</v>
      </c>
      <c r="C307" s="28">
        <v>0</v>
      </c>
      <c r="D307" s="28">
        <f t="shared" si="37"/>
        <v>0</v>
      </c>
      <c r="E307" s="28">
        <v>0</v>
      </c>
      <c r="F307" s="28">
        <v>0</v>
      </c>
      <c r="G307" s="27">
        <f t="shared" si="38"/>
        <v>0</v>
      </c>
    </row>
    <row r="308" spans="1:7">
      <c r="A308" s="25" t="s">
        <v>55</v>
      </c>
      <c r="B308" s="27">
        <v>0</v>
      </c>
      <c r="C308" s="28">
        <v>0</v>
      </c>
      <c r="D308" s="28">
        <f t="shared" si="37"/>
        <v>0</v>
      </c>
      <c r="E308" s="28">
        <v>0</v>
      </c>
      <c r="F308" s="28">
        <v>28519.5</v>
      </c>
      <c r="G308" s="27">
        <f t="shared" si="38"/>
        <v>28519.5</v>
      </c>
    </row>
    <row r="309" spans="1:7">
      <c r="A309" s="25" t="s">
        <v>352</v>
      </c>
      <c r="B309" s="27">
        <v>0</v>
      </c>
      <c r="C309" s="28">
        <v>0</v>
      </c>
      <c r="D309" s="28">
        <f>SUM(B309:C309)*0.31</f>
        <v>0</v>
      </c>
      <c r="E309" s="28">
        <v>0</v>
      </c>
      <c r="F309" s="28">
        <v>3</v>
      </c>
      <c r="G309" s="27">
        <f t="shared" si="38"/>
        <v>3</v>
      </c>
    </row>
    <row r="310" spans="1:7">
      <c r="A310" s="25" t="s">
        <v>353</v>
      </c>
      <c r="B310" s="27">
        <v>0</v>
      </c>
      <c r="C310" s="28">
        <v>0</v>
      </c>
      <c r="D310" s="28">
        <f t="shared" ref="D310:D315" si="39">SUM(B310:C310)*0.31</f>
        <v>0</v>
      </c>
      <c r="E310" s="28">
        <v>0</v>
      </c>
      <c r="F310" s="28">
        <v>2</v>
      </c>
      <c r="G310" s="27">
        <f t="shared" si="38"/>
        <v>2</v>
      </c>
    </row>
    <row r="311" spans="1:7">
      <c r="A311" s="25" t="s">
        <v>354</v>
      </c>
      <c r="B311" s="27">
        <v>0</v>
      </c>
      <c r="C311" s="28">
        <v>0</v>
      </c>
      <c r="D311" s="28">
        <f t="shared" si="39"/>
        <v>0</v>
      </c>
      <c r="E311" s="28">
        <v>0</v>
      </c>
      <c r="F311" s="28">
        <v>23</v>
      </c>
      <c r="G311" s="27">
        <f t="shared" si="38"/>
        <v>23</v>
      </c>
    </row>
    <row r="312" spans="1:7">
      <c r="A312" s="25" t="s">
        <v>355</v>
      </c>
      <c r="B312" s="27">
        <v>0</v>
      </c>
      <c r="C312" s="28">
        <v>0</v>
      </c>
      <c r="D312" s="28">
        <f t="shared" si="39"/>
        <v>0</v>
      </c>
      <c r="E312" s="28">
        <v>0</v>
      </c>
      <c r="F312" s="28">
        <v>0</v>
      </c>
      <c r="G312" s="27">
        <f t="shared" si="38"/>
        <v>0</v>
      </c>
    </row>
    <row r="313" spans="1:7">
      <c r="A313" s="25" t="s">
        <v>356</v>
      </c>
      <c r="B313" s="27">
        <v>0</v>
      </c>
      <c r="C313" s="28">
        <v>0</v>
      </c>
      <c r="D313" s="28">
        <f t="shared" si="39"/>
        <v>0</v>
      </c>
      <c r="E313" s="28">
        <v>0</v>
      </c>
      <c r="F313" s="28">
        <v>0</v>
      </c>
      <c r="G313" s="27">
        <f t="shared" si="38"/>
        <v>0</v>
      </c>
    </row>
    <row r="314" spans="1:7">
      <c r="A314" s="25" t="s">
        <v>357</v>
      </c>
      <c r="B314" s="27">
        <v>0</v>
      </c>
      <c r="C314" s="28">
        <v>0</v>
      </c>
      <c r="D314" s="28">
        <f t="shared" si="39"/>
        <v>0</v>
      </c>
      <c r="E314" s="28">
        <v>0</v>
      </c>
      <c r="F314" s="28">
        <v>0</v>
      </c>
      <c r="G314" s="27">
        <f t="shared" si="38"/>
        <v>0</v>
      </c>
    </row>
    <row r="315" spans="1:7">
      <c r="A315" s="25" t="s">
        <v>245</v>
      </c>
      <c r="B315" s="27">
        <v>0</v>
      </c>
      <c r="C315" s="28">
        <v>0</v>
      </c>
      <c r="D315" s="28">
        <f t="shared" si="39"/>
        <v>0</v>
      </c>
      <c r="E315" s="28">
        <v>0</v>
      </c>
      <c r="F315" s="28">
        <v>0</v>
      </c>
      <c r="G315" s="27">
        <f t="shared" si="38"/>
        <v>0</v>
      </c>
    </row>
    <row r="316" spans="1:7">
      <c r="B316" s="27"/>
    </row>
    <row r="317" spans="1:7">
      <c r="A317" s="25" t="s">
        <v>358</v>
      </c>
      <c r="B317" s="29">
        <f t="shared" ref="B317:G317" si="40">SUM(B292:B316)</f>
        <v>1319937.3600000001</v>
      </c>
      <c r="C317" s="29">
        <f t="shared" si="40"/>
        <v>46500</v>
      </c>
      <c r="D317" s="29">
        <f t="shared" si="40"/>
        <v>423595.58160000003</v>
      </c>
      <c r="E317" s="29">
        <f t="shared" si="40"/>
        <v>0</v>
      </c>
      <c r="F317" s="29">
        <f t="shared" si="40"/>
        <v>154849</v>
      </c>
      <c r="G317" s="29">
        <f t="shared" si="40"/>
        <v>1944881.9416</v>
      </c>
    </row>
    <row r="319" spans="1:7">
      <c r="A319" s="26" t="s">
        <v>83</v>
      </c>
      <c r="B319" s="27"/>
    </row>
    <row r="320" spans="1:7">
      <c r="A320" s="25" t="s">
        <v>189</v>
      </c>
      <c r="B320" s="27">
        <v>38825</v>
      </c>
      <c r="C320" s="28">
        <v>75082.5</v>
      </c>
      <c r="D320" s="28">
        <f t="shared" ref="D320:D337" si="41">SUM(B320:C320)*0.31</f>
        <v>35311.324999999997</v>
      </c>
      <c r="E320" s="28">
        <v>0</v>
      </c>
      <c r="F320" s="28">
        <v>292213</v>
      </c>
      <c r="G320" s="27">
        <f t="shared" ref="G320:G337" si="42">SUM(B320:F320)</f>
        <v>441431.82500000001</v>
      </c>
    </row>
    <row r="321" spans="1:7">
      <c r="A321" s="25" t="s">
        <v>377</v>
      </c>
      <c r="B321" s="27">
        <v>0</v>
      </c>
      <c r="C321" s="28">
        <v>58514.6</v>
      </c>
      <c r="D321" s="28">
        <f t="shared" si="41"/>
        <v>18139.525999999998</v>
      </c>
      <c r="E321" s="28">
        <v>0</v>
      </c>
      <c r="F321" s="28">
        <v>10750</v>
      </c>
      <c r="G321" s="27">
        <f t="shared" si="42"/>
        <v>87404.125999999989</v>
      </c>
    </row>
    <row r="322" spans="1:7">
      <c r="A322" s="25" t="s">
        <v>183</v>
      </c>
      <c r="B322" s="27">
        <v>135000</v>
      </c>
      <c r="C322" s="28">
        <v>31779</v>
      </c>
      <c r="D322" s="28">
        <f t="shared" si="41"/>
        <v>51701.49</v>
      </c>
      <c r="E322" s="28">
        <v>0</v>
      </c>
      <c r="F322" s="28">
        <v>10370</v>
      </c>
      <c r="G322" s="27">
        <f t="shared" si="42"/>
        <v>228850.49</v>
      </c>
    </row>
    <row r="323" spans="1:7">
      <c r="A323" s="25" t="s">
        <v>52</v>
      </c>
      <c r="B323" s="27">
        <v>0</v>
      </c>
      <c r="C323" s="28">
        <f>6000+2000</f>
        <v>8000</v>
      </c>
      <c r="D323" s="28">
        <f t="shared" si="41"/>
        <v>2480</v>
      </c>
      <c r="E323" s="28">
        <v>0</v>
      </c>
      <c r="F323" s="28">
        <v>4667</v>
      </c>
      <c r="G323" s="27">
        <f t="shared" si="42"/>
        <v>15147</v>
      </c>
    </row>
    <row r="324" spans="1:7">
      <c r="A324" s="25" t="s">
        <v>61</v>
      </c>
      <c r="B324" s="27">
        <v>0</v>
      </c>
      <c r="C324" s="28">
        <v>0</v>
      </c>
      <c r="D324" s="28">
        <f t="shared" si="41"/>
        <v>0</v>
      </c>
      <c r="E324" s="28">
        <v>0</v>
      </c>
      <c r="F324" s="28">
        <v>970</v>
      </c>
      <c r="G324" s="27">
        <f t="shared" si="42"/>
        <v>970</v>
      </c>
    </row>
    <row r="325" spans="1:7">
      <c r="A325" s="25" t="s">
        <v>147</v>
      </c>
      <c r="B325" s="27">
        <v>0</v>
      </c>
      <c r="C325" s="28">
        <v>0</v>
      </c>
      <c r="D325" s="28">
        <f t="shared" si="41"/>
        <v>0</v>
      </c>
      <c r="E325" s="28">
        <v>0</v>
      </c>
      <c r="F325" s="28">
        <v>26263</v>
      </c>
      <c r="G325" s="27">
        <f t="shared" si="42"/>
        <v>26263</v>
      </c>
    </row>
    <row r="326" spans="1:7">
      <c r="A326" s="25" t="s">
        <v>369</v>
      </c>
      <c r="B326" s="27">
        <v>0</v>
      </c>
      <c r="C326" s="28">
        <v>0</v>
      </c>
      <c r="D326" s="28">
        <f t="shared" si="41"/>
        <v>0</v>
      </c>
      <c r="E326" s="28">
        <v>0</v>
      </c>
      <c r="F326" s="28">
        <v>2425</v>
      </c>
      <c r="G326" s="27">
        <f t="shared" si="42"/>
        <v>2425</v>
      </c>
    </row>
    <row r="327" spans="1:7">
      <c r="A327" s="25" t="s">
        <v>48</v>
      </c>
      <c r="B327" s="27">
        <v>136500</v>
      </c>
      <c r="C327" s="28">
        <v>75972.25</v>
      </c>
      <c r="D327" s="28">
        <f t="shared" si="41"/>
        <v>65866.397500000006</v>
      </c>
      <c r="E327" s="28">
        <v>0</v>
      </c>
      <c r="F327" s="28">
        <v>19975</v>
      </c>
      <c r="G327" s="27">
        <f t="shared" si="42"/>
        <v>298313.64750000002</v>
      </c>
    </row>
    <row r="328" spans="1:7">
      <c r="A328" s="25" t="s">
        <v>53</v>
      </c>
      <c r="B328" s="27">
        <v>0</v>
      </c>
      <c r="C328" s="28">
        <v>0</v>
      </c>
      <c r="D328" s="28">
        <v>0</v>
      </c>
      <c r="E328" s="28">
        <v>0</v>
      </c>
      <c r="F328" s="28">
        <v>11300</v>
      </c>
      <c r="G328" s="27">
        <f t="shared" si="42"/>
        <v>11300</v>
      </c>
    </row>
    <row r="329" spans="1:7">
      <c r="A329" s="25" t="s">
        <v>105</v>
      </c>
      <c r="B329" s="27">
        <v>0</v>
      </c>
      <c r="C329" s="28">
        <v>0</v>
      </c>
      <c r="D329" s="28">
        <f t="shared" si="41"/>
        <v>0</v>
      </c>
      <c r="E329" s="28">
        <v>0</v>
      </c>
      <c r="F329" s="28">
        <v>29000</v>
      </c>
      <c r="G329" s="27">
        <f t="shared" si="42"/>
        <v>29000</v>
      </c>
    </row>
    <row r="330" spans="1:7">
      <c r="A330" s="25" t="s">
        <v>89</v>
      </c>
      <c r="B330" s="27">
        <v>0</v>
      </c>
      <c r="C330" s="28">
        <v>0</v>
      </c>
      <c r="D330" s="28">
        <f t="shared" si="41"/>
        <v>0</v>
      </c>
      <c r="E330" s="28">
        <v>0</v>
      </c>
      <c r="F330" s="28">
        <v>40000</v>
      </c>
      <c r="G330" s="27">
        <f t="shared" si="42"/>
        <v>40000</v>
      </c>
    </row>
    <row r="331" spans="1:7">
      <c r="A331" s="25" t="s">
        <v>186</v>
      </c>
      <c r="B331" s="27">
        <v>0</v>
      </c>
      <c r="C331" s="28">
        <v>552031.56000000006</v>
      </c>
      <c r="D331" s="28">
        <f t="shared" si="41"/>
        <v>171129.78360000002</v>
      </c>
      <c r="E331" s="28">
        <v>0</v>
      </c>
      <c r="F331" s="28">
        <v>43100</v>
      </c>
      <c r="G331" s="27">
        <f t="shared" si="42"/>
        <v>766261.34360000002</v>
      </c>
    </row>
    <row r="332" spans="1:7">
      <c r="A332" s="25" t="s">
        <v>332</v>
      </c>
      <c r="B332" s="27">
        <v>85501</v>
      </c>
      <c r="C332" s="28">
        <f>249599.92-49590</f>
        <v>200009.92</v>
      </c>
      <c r="D332" s="28">
        <f t="shared" si="41"/>
        <v>88508.385200000019</v>
      </c>
      <c r="E332" s="28">
        <v>0</v>
      </c>
      <c r="F332" s="28">
        <v>38781</v>
      </c>
      <c r="G332" s="27">
        <f t="shared" si="42"/>
        <v>412800.30520000006</v>
      </c>
    </row>
    <row r="333" spans="1:7">
      <c r="A333" s="25" t="s">
        <v>334</v>
      </c>
      <c r="B333" s="27">
        <v>0</v>
      </c>
      <c r="C333" s="28">
        <v>0</v>
      </c>
      <c r="D333" s="28">
        <f t="shared" si="41"/>
        <v>0</v>
      </c>
      <c r="E333" s="28">
        <v>0</v>
      </c>
      <c r="F333" s="28">
        <v>10000</v>
      </c>
      <c r="G333" s="27">
        <f t="shared" si="42"/>
        <v>10000</v>
      </c>
    </row>
    <row r="334" spans="1:7">
      <c r="A334" s="25" t="s">
        <v>90</v>
      </c>
      <c r="B334" s="27">
        <v>0</v>
      </c>
      <c r="C334" s="28">
        <v>49590</v>
      </c>
      <c r="D334" s="28">
        <f t="shared" si="41"/>
        <v>15372.9</v>
      </c>
      <c r="E334" s="28">
        <v>0</v>
      </c>
      <c r="F334" s="28">
        <v>3000</v>
      </c>
      <c r="G334" s="27">
        <f t="shared" si="42"/>
        <v>67962.899999999994</v>
      </c>
    </row>
    <row r="335" spans="1:7">
      <c r="A335" s="25" t="s">
        <v>116</v>
      </c>
      <c r="B335" s="27">
        <v>0</v>
      </c>
      <c r="C335" s="28">
        <v>0</v>
      </c>
      <c r="D335" s="28">
        <f t="shared" si="41"/>
        <v>0</v>
      </c>
      <c r="E335" s="28">
        <v>0</v>
      </c>
      <c r="F335" s="28">
        <v>5000</v>
      </c>
      <c r="G335" s="27">
        <f t="shared" si="42"/>
        <v>5000</v>
      </c>
    </row>
    <row r="336" spans="1:7">
      <c r="A336" s="25" t="s">
        <v>26</v>
      </c>
      <c r="B336" s="27">
        <v>0</v>
      </c>
      <c r="C336" s="28">
        <v>0</v>
      </c>
      <c r="D336" s="28">
        <f t="shared" si="41"/>
        <v>0</v>
      </c>
      <c r="E336" s="28">
        <v>0</v>
      </c>
      <c r="F336" s="28">
        <v>20000</v>
      </c>
      <c r="G336" s="27">
        <f t="shared" si="42"/>
        <v>20000</v>
      </c>
    </row>
    <row r="337" spans="1:7">
      <c r="A337" s="25" t="s">
        <v>335</v>
      </c>
      <c r="B337" s="27">
        <v>0</v>
      </c>
      <c r="C337" s="28">
        <v>0</v>
      </c>
      <c r="D337" s="28">
        <f t="shared" si="41"/>
        <v>0</v>
      </c>
      <c r="E337" s="28">
        <v>0</v>
      </c>
      <c r="F337" s="28">
        <f>16335-5000</f>
        <v>11335</v>
      </c>
      <c r="G337" s="27">
        <f t="shared" si="42"/>
        <v>11335</v>
      </c>
    </row>
    <row r="338" spans="1:7">
      <c r="B338" s="27"/>
      <c r="D338" s="28" t="s">
        <v>317</v>
      </c>
    </row>
    <row r="339" spans="1:7">
      <c r="A339" s="25" t="s">
        <v>80</v>
      </c>
      <c r="B339" s="29">
        <f t="shared" ref="B339:G339" si="43">SUM(B319:B338)</f>
        <v>395826</v>
      </c>
      <c r="C339" s="29">
        <f t="shared" si="43"/>
        <v>1050979.83</v>
      </c>
      <c r="D339" s="29">
        <f t="shared" si="43"/>
        <v>448509.80730000004</v>
      </c>
      <c r="E339" s="29">
        <f t="shared" si="43"/>
        <v>0</v>
      </c>
      <c r="F339" s="29">
        <f t="shared" si="43"/>
        <v>579149</v>
      </c>
      <c r="G339" s="29">
        <f t="shared" si="43"/>
        <v>2474464.6373000001</v>
      </c>
    </row>
    <row r="340" spans="1:7">
      <c r="B340" s="27"/>
    </row>
    <row r="341" spans="1:7">
      <c r="A341" s="26" t="s">
        <v>203</v>
      </c>
      <c r="B341" s="27"/>
    </row>
    <row r="342" spans="1:7">
      <c r="A342" s="25" t="s">
        <v>170</v>
      </c>
      <c r="B342" s="27">
        <v>0</v>
      </c>
      <c r="C342" s="28">
        <v>0</v>
      </c>
      <c r="D342" s="28">
        <f t="shared" ref="D342:D388" si="44">SUM(B342:C342)*0.31</f>
        <v>0</v>
      </c>
      <c r="E342" s="28">
        <v>0</v>
      </c>
      <c r="F342" s="28">
        <v>400000</v>
      </c>
      <c r="G342" s="27">
        <f t="shared" ref="G342:G388" si="45">SUM(B342:F342)</f>
        <v>400000</v>
      </c>
    </row>
    <row r="343" spans="1:7">
      <c r="A343" s="25" t="s">
        <v>84</v>
      </c>
      <c r="B343" s="27">
        <v>0</v>
      </c>
      <c r="C343" s="28">
        <v>0</v>
      </c>
      <c r="D343" s="28">
        <f t="shared" si="44"/>
        <v>0</v>
      </c>
      <c r="E343" s="28">
        <v>0</v>
      </c>
      <c r="F343" s="28">
        <v>100000</v>
      </c>
      <c r="G343" s="27">
        <f t="shared" si="45"/>
        <v>100000</v>
      </c>
    </row>
    <row r="344" spans="1:7">
      <c r="A344" s="25" t="s">
        <v>204</v>
      </c>
      <c r="B344" s="27">
        <v>0</v>
      </c>
      <c r="C344" s="28">
        <v>0</v>
      </c>
      <c r="D344" s="28">
        <f t="shared" si="44"/>
        <v>0</v>
      </c>
      <c r="E344" s="28">
        <v>0</v>
      </c>
      <c r="F344" s="28">
        <v>50000</v>
      </c>
      <c r="G344" s="27">
        <f t="shared" si="45"/>
        <v>50000</v>
      </c>
    </row>
    <row r="345" spans="1:7">
      <c r="A345" s="25" t="s">
        <v>214</v>
      </c>
      <c r="B345" s="27">
        <v>0</v>
      </c>
      <c r="C345" s="28">
        <v>0</v>
      </c>
      <c r="D345" s="28">
        <f t="shared" si="44"/>
        <v>0</v>
      </c>
      <c r="E345" s="28">
        <v>0</v>
      </c>
      <c r="F345" s="28">
        <v>1902468</v>
      </c>
      <c r="G345" s="27">
        <f t="shared" si="45"/>
        <v>1902468</v>
      </c>
    </row>
    <row r="346" spans="1:7">
      <c r="A346" s="25" t="s">
        <v>249</v>
      </c>
      <c r="B346" s="27">
        <v>0</v>
      </c>
      <c r="C346" s="28">
        <v>0</v>
      </c>
      <c r="D346" s="28">
        <f t="shared" si="44"/>
        <v>0</v>
      </c>
      <c r="E346" s="28">
        <v>0</v>
      </c>
      <c r="F346" s="28">
        <v>243203.52</v>
      </c>
      <c r="G346" s="27">
        <f t="shared" si="45"/>
        <v>243203.52</v>
      </c>
    </row>
    <row r="347" spans="1:7">
      <c r="A347" s="25" t="s">
        <v>211</v>
      </c>
      <c r="B347" s="27">
        <v>0</v>
      </c>
      <c r="C347" s="28">
        <v>0</v>
      </c>
      <c r="D347" s="28">
        <f t="shared" si="44"/>
        <v>0</v>
      </c>
      <c r="E347" s="28">
        <v>0</v>
      </c>
      <c r="F347" s="28">
        <v>504401</v>
      </c>
      <c r="G347" s="27">
        <f t="shared" si="45"/>
        <v>504401</v>
      </c>
    </row>
    <row r="348" spans="1:7">
      <c r="A348" s="25" t="s">
        <v>234</v>
      </c>
      <c r="B348" s="27">
        <v>0</v>
      </c>
      <c r="C348" s="28">
        <v>0</v>
      </c>
      <c r="D348" s="28">
        <f t="shared" si="44"/>
        <v>0</v>
      </c>
      <c r="E348" s="28">
        <v>0</v>
      </c>
      <c r="F348" s="28">
        <v>1021000</v>
      </c>
      <c r="G348" s="27">
        <f t="shared" si="45"/>
        <v>1021000</v>
      </c>
    </row>
    <row r="349" spans="1:7">
      <c r="A349" s="25" t="s">
        <v>212</v>
      </c>
      <c r="B349" s="27">
        <v>0</v>
      </c>
      <c r="C349" s="28">
        <v>0</v>
      </c>
      <c r="D349" s="28">
        <f t="shared" si="44"/>
        <v>0</v>
      </c>
      <c r="E349" s="28">
        <v>0</v>
      </c>
      <c r="F349" s="28">
        <v>58431</v>
      </c>
      <c r="G349" s="27">
        <f t="shared" si="45"/>
        <v>58431</v>
      </c>
    </row>
    <row r="350" spans="1:7">
      <c r="A350" s="25" t="s">
        <v>205</v>
      </c>
      <c r="B350" s="27">
        <v>0</v>
      </c>
      <c r="C350" s="28">
        <v>0</v>
      </c>
      <c r="D350" s="28">
        <f t="shared" si="44"/>
        <v>0</v>
      </c>
      <c r="E350" s="28">
        <v>0</v>
      </c>
      <c r="F350" s="28">
        <v>70527</v>
      </c>
      <c r="G350" s="27">
        <f t="shared" si="45"/>
        <v>70527</v>
      </c>
    </row>
    <row r="351" spans="1:7">
      <c r="A351" s="25" t="s">
        <v>100</v>
      </c>
      <c r="B351" s="27">
        <v>0</v>
      </c>
      <c r="C351" s="28">
        <v>0</v>
      </c>
      <c r="D351" s="28">
        <f t="shared" si="44"/>
        <v>0</v>
      </c>
      <c r="E351" s="28">
        <v>0</v>
      </c>
      <c r="F351" s="28">
        <v>12000</v>
      </c>
      <c r="G351" s="27">
        <f t="shared" si="45"/>
        <v>12000</v>
      </c>
    </row>
    <row r="352" spans="1:7">
      <c r="A352" s="25" t="s">
        <v>168</v>
      </c>
      <c r="B352" s="27">
        <v>0</v>
      </c>
      <c r="C352" s="28">
        <v>0</v>
      </c>
      <c r="D352" s="28">
        <f t="shared" si="44"/>
        <v>0</v>
      </c>
      <c r="E352" s="28">
        <v>0</v>
      </c>
      <c r="F352" s="28">
        <v>225000</v>
      </c>
      <c r="G352" s="27">
        <f t="shared" si="45"/>
        <v>225000</v>
      </c>
    </row>
    <row r="353" spans="1:7">
      <c r="A353" s="25" t="s">
        <v>169</v>
      </c>
      <c r="B353" s="27">
        <v>0</v>
      </c>
      <c r="C353" s="28">
        <v>0</v>
      </c>
      <c r="D353" s="28">
        <f t="shared" si="44"/>
        <v>0</v>
      </c>
      <c r="E353" s="28">
        <v>0</v>
      </c>
      <c r="F353" s="28">
        <v>25000</v>
      </c>
      <c r="G353" s="27">
        <f t="shared" si="45"/>
        <v>25000</v>
      </c>
    </row>
    <row r="354" spans="1:7">
      <c r="A354" s="25" t="s">
        <v>68</v>
      </c>
      <c r="B354" s="27">
        <v>0</v>
      </c>
      <c r="C354" s="28">
        <v>0</v>
      </c>
      <c r="D354" s="28">
        <f t="shared" si="44"/>
        <v>0</v>
      </c>
      <c r="E354" s="28">
        <v>0</v>
      </c>
      <c r="F354" s="28">
        <v>140000</v>
      </c>
      <c r="G354" s="27">
        <f t="shared" si="45"/>
        <v>140000</v>
      </c>
    </row>
    <row r="355" spans="1:7">
      <c r="A355" s="25" t="s">
        <v>7</v>
      </c>
      <c r="B355" s="27">
        <v>0</v>
      </c>
      <c r="C355" s="28">
        <v>0</v>
      </c>
      <c r="D355" s="28">
        <f t="shared" si="44"/>
        <v>0</v>
      </c>
      <c r="E355" s="28">
        <v>0</v>
      </c>
      <c r="F355" s="28">
        <v>45000</v>
      </c>
      <c r="G355" s="27">
        <f t="shared" si="45"/>
        <v>45000</v>
      </c>
    </row>
    <row r="356" spans="1:7">
      <c r="A356" s="25" t="s">
        <v>213</v>
      </c>
      <c r="B356" s="27">
        <v>0</v>
      </c>
      <c r="C356" s="28">
        <v>0</v>
      </c>
      <c r="D356" s="28">
        <f t="shared" si="44"/>
        <v>0</v>
      </c>
      <c r="E356" s="28">
        <v>0</v>
      </c>
      <c r="F356" s="28">
        <v>56663</v>
      </c>
      <c r="G356" s="27">
        <f t="shared" si="45"/>
        <v>56663</v>
      </c>
    </row>
    <row r="357" spans="1:7">
      <c r="A357" s="25" t="s">
        <v>12</v>
      </c>
      <c r="B357" s="27">
        <v>0</v>
      </c>
      <c r="C357" s="28">
        <v>0</v>
      </c>
      <c r="D357" s="28">
        <f t="shared" si="44"/>
        <v>0</v>
      </c>
      <c r="E357" s="28">
        <v>0</v>
      </c>
      <c r="F357" s="28">
        <v>20000</v>
      </c>
      <c r="G357" s="27">
        <f t="shared" si="45"/>
        <v>20000</v>
      </c>
    </row>
    <row r="358" spans="1:7">
      <c r="A358" s="25" t="s">
        <v>70</v>
      </c>
      <c r="B358" s="27">
        <v>0</v>
      </c>
      <c r="C358" s="28">
        <v>0</v>
      </c>
      <c r="D358" s="28">
        <f t="shared" si="44"/>
        <v>0</v>
      </c>
      <c r="E358" s="28">
        <v>0</v>
      </c>
      <c r="F358" s="28">
        <v>20000</v>
      </c>
      <c r="G358" s="27">
        <f t="shared" si="45"/>
        <v>20000</v>
      </c>
    </row>
    <row r="359" spans="1:7">
      <c r="A359" s="25" t="s">
        <v>71</v>
      </c>
      <c r="B359" s="27">
        <v>0</v>
      </c>
      <c r="C359" s="28">
        <v>0</v>
      </c>
      <c r="D359" s="28">
        <f t="shared" si="44"/>
        <v>0</v>
      </c>
      <c r="E359" s="28">
        <v>0</v>
      </c>
      <c r="F359" s="28">
        <v>30000</v>
      </c>
      <c r="G359" s="27">
        <f t="shared" si="45"/>
        <v>30000</v>
      </c>
    </row>
    <row r="360" spans="1:7">
      <c r="A360" s="25" t="s">
        <v>72</v>
      </c>
      <c r="B360" s="27">
        <v>0</v>
      </c>
      <c r="C360" s="28">
        <v>0</v>
      </c>
      <c r="D360" s="28">
        <f t="shared" si="44"/>
        <v>0</v>
      </c>
      <c r="E360" s="28">
        <v>0</v>
      </c>
      <c r="F360" s="28">
        <v>20000</v>
      </c>
      <c r="G360" s="27">
        <f t="shared" si="45"/>
        <v>20000</v>
      </c>
    </row>
    <row r="361" spans="1:7">
      <c r="A361" s="25" t="s">
        <v>0</v>
      </c>
      <c r="B361" s="27">
        <v>0</v>
      </c>
      <c r="C361" s="28">
        <v>0</v>
      </c>
      <c r="D361" s="28">
        <f t="shared" si="44"/>
        <v>0</v>
      </c>
      <c r="E361" s="28">
        <v>0</v>
      </c>
      <c r="F361" s="28">
        <v>80000</v>
      </c>
      <c r="G361" s="27">
        <f t="shared" si="45"/>
        <v>80000</v>
      </c>
    </row>
    <row r="362" spans="1:7">
      <c r="A362" s="25" t="s">
        <v>1</v>
      </c>
      <c r="B362" s="27">
        <v>0</v>
      </c>
      <c r="C362" s="28">
        <v>0</v>
      </c>
      <c r="D362" s="28">
        <f t="shared" si="44"/>
        <v>0</v>
      </c>
      <c r="E362" s="28">
        <v>0</v>
      </c>
      <c r="F362" s="28">
        <v>20000</v>
      </c>
      <c r="G362" s="27">
        <f t="shared" si="45"/>
        <v>20000</v>
      </c>
    </row>
    <row r="363" spans="1:7">
      <c r="A363" s="25" t="s">
        <v>167</v>
      </c>
      <c r="B363" s="27">
        <v>0</v>
      </c>
      <c r="C363" s="28">
        <v>0</v>
      </c>
      <c r="D363" s="28">
        <f t="shared" si="44"/>
        <v>0</v>
      </c>
      <c r="E363" s="28">
        <v>0</v>
      </c>
      <c r="F363" s="28">
        <v>63000</v>
      </c>
      <c r="G363" s="27">
        <f t="shared" si="45"/>
        <v>63000</v>
      </c>
    </row>
    <row r="364" spans="1:7">
      <c r="A364" s="25" t="s">
        <v>36</v>
      </c>
      <c r="B364" s="27">
        <v>0</v>
      </c>
      <c r="C364" s="28">
        <v>0</v>
      </c>
      <c r="D364" s="28">
        <f t="shared" si="44"/>
        <v>0</v>
      </c>
      <c r="E364" s="28">
        <v>0</v>
      </c>
      <c r="F364" s="28">
        <v>143217</v>
      </c>
      <c r="G364" s="27">
        <f t="shared" si="45"/>
        <v>143217</v>
      </c>
    </row>
    <row r="365" spans="1:7">
      <c r="A365" s="25" t="s">
        <v>206</v>
      </c>
      <c r="B365" s="27">
        <v>0</v>
      </c>
      <c r="C365" s="28">
        <v>0</v>
      </c>
      <c r="D365" s="28">
        <f t="shared" si="44"/>
        <v>0</v>
      </c>
      <c r="E365" s="28">
        <v>0</v>
      </c>
      <c r="F365" s="28">
        <v>86825</v>
      </c>
      <c r="G365" s="27">
        <f t="shared" si="45"/>
        <v>86825</v>
      </c>
    </row>
    <row r="366" spans="1:7">
      <c r="A366" s="25" t="s">
        <v>207</v>
      </c>
      <c r="B366" s="27">
        <v>0</v>
      </c>
      <c r="C366" s="28">
        <v>0</v>
      </c>
      <c r="D366" s="28">
        <f t="shared" si="44"/>
        <v>0</v>
      </c>
      <c r="E366" s="28">
        <v>0</v>
      </c>
      <c r="F366" s="28">
        <v>4000</v>
      </c>
      <c r="G366" s="27">
        <f t="shared" si="45"/>
        <v>4000</v>
      </c>
    </row>
    <row r="367" spans="1:7">
      <c r="A367" s="25" t="s">
        <v>69</v>
      </c>
      <c r="B367" s="27">
        <v>0</v>
      </c>
      <c r="C367" s="28">
        <v>0</v>
      </c>
      <c r="D367" s="28">
        <f t="shared" si="44"/>
        <v>0</v>
      </c>
      <c r="E367" s="28">
        <v>0</v>
      </c>
      <c r="F367" s="28">
        <v>100000</v>
      </c>
      <c r="G367" s="27">
        <f t="shared" si="45"/>
        <v>100000</v>
      </c>
    </row>
    <row r="368" spans="1:7">
      <c r="A368" s="25" t="s">
        <v>372</v>
      </c>
      <c r="B368" s="27">
        <v>0</v>
      </c>
      <c r="C368" s="27">
        <v>0</v>
      </c>
      <c r="D368" s="27">
        <f>SUM(B368:C368)*0.31</f>
        <v>0</v>
      </c>
      <c r="E368" s="27">
        <v>0</v>
      </c>
      <c r="F368" s="28">
        <v>740107</v>
      </c>
      <c r="G368" s="27">
        <f t="shared" si="45"/>
        <v>740107</v>
      </c>
    </row>
    <row r="369" spans="1:7">
      <c r="A369" s="25" t="s">
        <v>159</v>
      </c>
      <c r="B369" s="27">
        <v>0</v>
      </c>
      <c r="C369" s="28">
        <v>0</v>
      </c>
      <c r="D369" s="28">
        <f t="shared" si="44"/>
        <v>0</v>
      </c>
      <c r="E369" s="28">
        <v>0</v>
      </c>
      <c r="F369" s="28">
        <v>25300</v>
      </c>
      <c r="G369" s="27">
        <f t="shared" si="45"/>
        <v>25300</v>
      </c>
    </row>
    <row r="370" spans="1:7">
      <c r="A370" s="25" t="s">
        <v>35</v>
      </c>
      <c r="B370" s="27">
        <v>0</v>
      </c>
      <c r="C370" s="28">
        <v>0</v>
      </c>
      <c r="D370" s="28">
        <f t="shared" si="44"/>
        <v>0</v>
      </c>
      <c r="E370" s="28">
        <v>0</v>
      </c>
      <c r="F370" s="28">
        <v>12592</v>
      </c>
      <c r="G370" s="27">
        <f t="shared" si="45"/>
        <v>12592</v>
      </c>
    </row>
    <row r="371" spans="1:7">
      <c r="A371" s="25" t="s">
        <v>103</v>
      </c>
      <c r="B371" s="27">
        <v>0</v>
      </c>
      <c r="C371" s="28">
        <v>0</v>
      </c>
      <c r="D371" s="28">
        <f>SUM(B371:C371)*0.31</f>
        <v>0</v>
      </c>
      <c r="E371" s="28">
        <v>0</v>
      </c>
      <c r="F371" s="28">
        <v>64675</v>
      </c>
      <c r="G371" s="27">
        <f t="shared" si="45"/>
        <v>64675</v>
      </c>
    </row>
    <row r="372" spans="1:7">
      <c r="A372" s="25" t="s">
        <v>208</v>
      </c>
      <c r="B372" s="27">
        <v>0</v>
      </c>
      <c r="C372" s="28">
        <v>0</v>
      </c>
      <c r="D372" s="28">
        <f t="shared" si="44"/>
        <v>0</v>
      </c>
      <c r="E372" s="28">
        <v>0</v>
      </c>
      <c r="F372" s="28">
        <v>27659</v>
      </c>
      <c r="G372" s="27">
        <f t="shared" si="45"/>
        <v>27659</v>
      </c>
    </row>
    <row r="373" spans="1:7">
      <c r="A373" s="25" t="s">
        <v>209</v>
      </c>
      <c r="B373" s="27">
        <v>0</v>
      </c>
      <c r="C373" s="28">
        <v>0</v>
      </c>
      <c r="D373" s="28">
        <f t="shared" si="44"/>
        <v>0</v>
      </c>
      <c r="E373" s="28">
        <v>0</v>
      </c>
      <c r="F373" s="28">
        <v>3684</v>
      </c>
      <c r="G373" s="27">
        <f t="shared" si="45"/>
        <v>3684</v>
      </c>
    </row>
    <row r="374" spans="1:7">
      <c r="A374" s="25" t="s">
        <v>91</v>
      </c>
      <c r="B374" s="27">
        <v>0</v>
      </c>
      <c r="C374" s="28">
        <v>0</v>
      </c>
      <c r="D374" s="28">
        <f t="shared" si="44"/>
        <v>0</v>
      </c>
      <c r="E374" s="28">
        <v>0</v>
      </c>
      <c r="F374" s="28">
        <v>189095.51</v>
      </c>
      <c r="G374" s="27">
        <f t="shared" si="45"/>
        <v>189095.51</v>
      </c>
    </row>
    <row r="375" spans="1:7">
      <c r="A375" s="25" t="s">
        <v>173</v>
      </c>
      <c r="B375" s="27">
        <v>23559</v>
      </c>
      <c r="C375" s="28">
        <v>0</v>
      </c>
      <c r="D375" s="28">
        <f t="shared" si="44"/>
        <v>7303.29</v>
      </c>
      <c r="E375" s="28">
        <v>0</v>
      </c>
      <c r="F375" s="28">
        <v>0</v>
      </c>
      <c r="G375" s="27">
        <f t="shared" si="45"/>
        <v>30862.29</v>
      </c>
    </row>
    <row r="376" spans="1:7">
      <c r="A376" s="25" t="s">
        <v>174</v>
      </c>
      <c r="B376" s="27">
        <v>571031</v>
      </c>
      <c r="C376" s="28">
        <v>20000</v>
      </c>
      <c r="D376" s="28">
        <f t="shared" si="44"/>
        <v>183219.61</v>
      </c>
      <c r="E376" s="28">
        <v>0</v>
      </c>
      <c r="F376" s="28">
        <v>0</v>
      </c>
      <c r="G376" s="27">
        <f t="shared" si="45"/>
        <v>774250.61</v>
      </c>
    </row>
    <row r="377" spans="1:7">
      <c r="A377" s="25" t="s">
        <v>175</v>
      </c>
      <c r="B377" s="27">
        <v>35869</v>
      </c>
      <c r="C377" s="28">
        <v>10000</v>
      </c>
      <c r="D377" s="28">
        <f t="shared" si="44"/>
        <v>14219.39</v>
      </c>
      <c r="E377" s="28">
        <v>0</v>
      </c>
      <c r="F377" s="28">
        <v>0</v>
      </c>
      <c r="G377" s="27">
        <f t="shared" si="45"/>
        <v>60088.39</v>
      </c>
    </row>
    <row r="378" spans="1:7">
      <c r="A378" s="25" t="s">
        <v>176</v>
      </c>
      <c r="B378" s="27">
        <v>97550</v>
      </c>
      <c r="C378" s="28">
        <v>50000</v>
      </c>
      <c r="D378" s="28">
        <f t="shared" si="44"/>
        <v>45740.5</v>
      </c>
      <c r="E378" s="28">
        <v>0</v>
      </c>
      <c r="F378" s="28">
        <v>0</v>
      </c>
      <c r="G378" s="27">
        <f t="shared" si="45"/>
        <v>193290.5</v>
      </c>
    </row>
    <row r="379" spans="1:7">
      <c r="A379" s="25" t="s">
        <v>177</v>
      </c>
      <c r="B379" s="27">
        <v>0</v>
      </c>
      <c r="C379" s="28">
        <v>14500</v>
      </c>
      <c r="D379" s="28">
        <f t="shared" si="44"/>
        <v>4495</v>
      </c>
      <c r="E379" s="28">
        <v>0</v>
      </c>
      <c r="F379" s="28">
        <v>0</v>
      </c>
      <c r="G379" s="27">
        <f t="shared" si="45"/>
        <v>18995</v>
      </c>
    </row>
    <row r="380" spans="1:7">
      <c r="A380" s="25" t="s">
        <v>178</v>
      </c>
      <c r="B380" s="27">
        <v>0</v>
      </c>
      <c r="C380" s="28">
        <v>5500</v>
      </c>
      <c r="D380" s="28">
        <f t="shared" si="44"/>
        <v>1705</v>
      </c>
      <c r="E380" s="28">
        <v>0</v>
      </c>
      <c r="F380" s="28">
        <v>0</v>
      </c>
      <c r="G380" s="27">
        <f t="shared" si="45"/>
        <v>7205</v>
      </c>
    </row>
    <row r="381" spans="1:7">
      <c r="A381" s="25" t="s">
        <v>179</v>
      </c>
      <c r="B381" s="27">
        <v>23909</v>
      </c>
      <c r="C381" s="28">
        <v>0</v>
      </c>
      <c r="D381" s="28">
        <f t="shared" si="44"/>
        <v>7411.79</v>
      </c>
      <c r="E381" s="28">
        <v>0</v>
      </c>
      <c r="F381" s="28">
        <v>0</v>
      </c>
      <c r="G381" s="27">
        <f t="shared" si="45"/>
        <v>31320.79</v>
      </c>
    </row>
    <row r="382" spans="1:7">
      <c r="A382" s="25" t="s">
        <v>180</v>
      </c>
      <c r="B382" s="27">
        <v>12000</v>
      </c>
      <c r="C382" s="28">
        <v>0</v>
      </c>
      <c r="D382" s="28">
        <f t="shared" si="44"/>
        <v>3720</v>
      </c>
      <c r="E382" s="28">
        <v>0</v>
      </c>
      <c r="F382" s="28">
        <v>0</v>
      </c>
      <c r="G382" s="27">
        <f t="shared" si="45"/>
        <v>15720</v>
      </c>
    </row>
    <row r="383" spans="1:7">
      <c r="A383" s="25" t="s">
        <v>181</v>
      </c>
      <c r="B383" s="27">
        <v>0</v>
      </c>
      <c r="C383" s="28">
        <v>0</v>
      </c>
      <c r="D383" s="28">
        <f t="shared" si="44"/>
        <v>0</v>
      </c>
      <c r="E383" s="28">
        <v>0</v>
      </c>
      <c r="F383" s="28">
        <v>0</v>
      </c>
      <c r="G383" s="27">
        <f t="shared" si="45"/>
        <v>0</v>
      </c>
    </row>
    <row r="384" spans="1:7">
      <c r="A384" s="25" t="s">
        <v>25</v>
      </c>
      <c r="B384" s="27">
        <v>0</v>
      </c>
      <c r="C384" s="28">
        <v>0</v>
      </c>
      <c r="D384" s="28">
        <f t="shared" si="44"/>
        <v>0</v>
      </c>
      <c r="E384" s="28">
        <v>1252464</v>
      </c>
      <c r="F384" s="28">
        <v>0</v>
      </c>
      <c r="G384" s="27">
        <f t="shared" si="45"/>
        <v>1252464</v>
      </c>
    </row>
    <row r="385" spans="1:7">
      <c r="A385" s="25" t="s">
        <v>127</v>
      </c>
      <c r="B385" s="27">
        <v>0</v>
      </c>
      <c r="C385" s="28">
        <v>0</v>
      </c>
      <c r="D385" s="28">
        <f t="shared" si="44"/>
        <v>0</v>
      </c>
      <c r="E385" s="28">
        <v>0</v>
      </c>
      <c r="F385" s="28">
        <v>25000</v>
      </c>
      <c r="G385" s="27">
        <f t="shared" si="45"/>
        <v>25000</v>
      </c>
    </row>
    <row r="386" spans="1:7">
      <c r="A386" s="25" t="s">
        <v>19</v>
      </c>
      <c r="B386" s="27">
        <v>0</v>
      </c>
      <c r="C386" s="28">
        <v>0</v>
      </c>
      <c r="D386" s="28">
        <f t="shared" si="44"/>
        <v>0</v>
      </c>
      <c r="E386" s="28">
        <v>0</v>
      </c>
      <c r="F386" s="28">
        <v>170000</v>
      </c>
      <c r="G386" s="27">
        <f t="shared" si="45"/>
        <v>170000</v>
      </c>
    </row>
    <row r="387" spans="1:7">
      <c r="A387" s="25" t="s">
        <v>21</v>
      </c>
      <c r="B387" s="27">
        <v>0</v>
      </c>
      <c r="C387" s="28">
        <v>0</v>
      </c>
      <c r="D387" s="28">
        <v>0</v>
      </c>
      <c r="E387" s="28">
        <v>0</v>
      </c>
      <c r="F387" s="28">
        <v>10000</v>
      </c>
      <c r="G387" s="27">
        <f t="shared" si="45"/>
        <v>10000</v>
      </c>
    </row>
    <row r="388" spans="1:7">
      <c r="A388" s="25" t="s">
        <v>20</v>
      </c>
      <c r="B388" s="27">
        <v>0</v>
      </c>
      <c r="C388" s="28">
        <v>0</v>
      </c>
      <c r="D388" s="28">
        <f t="shared" si="44"/>
        <v>0</v>
      </c>
      <c r="E388" s="28">
        <v>0</v>
      </c>
      <c r="F388" s="28">
        <v>537547</v>
      </c>
      <c r="G388" s="27">
        <f t="shared" si="45"/>
        <v>537547</v>
      </c>
    </row>
    <row r="389" spans="1:7">
      <c r="B389" s="27"/>
    </row>
    <row r="390" spans="1:7">
      <c r="A390" s="25" t="s">
        <v>210</v>
      </c>
      <c r="B390" s="29">
        <f t="shared" ref="B390:G390" si="46">SUM(B342:B389)</f>
        <v>763918</v>
      </c>
      <c r="C390" s="29">
        <f t="shared" si="46"/>
        <v>100000</v>
      </c>
      <c r="D390" s="29">
        <f t="shared" si="46"/>
        <v>267814.57999999996</v>
      </c>
      <c r="E390" s="29">
        <f t="shared" si="46"/>
        <v>1252464</v>
      </c>
      <c r="F390" s="29">
        <f t="shared" si="46"/>
        <v>7246395.0299999993</v>
      </c>
      <c r="G390" s="29">
        <f t="shared" si="46"/>
        <v>9630591.6099999994</v>
      </c>
    </row>
    <row r="392" spans="1:7" ht="15" thickBot="1">
      <c r="A392" s="25" t="s">
        <v>40</v>
      </c>
      <c r="B392" s="42">
        <f>+B18+B230+B317+B247+B209+B339+B275+B289+B390</f>
        <v>36990596.350000001</v>
      </c>
      <c r="C392" s="42">
        <f>+C18+C3395+C317+C247+C209+C339+C275+C289+C390+C230</f>
        <v>9707793.6100000013</v>
      </c>
      <c r="D392" s="42">
        <f>+D18+D230+D317+D247+D209+D339+D275+D289+D390</f>
        <v>14476500.887600003</v>
      </c>
      <c r="E392" s="42">
        <f>+E18+E230+E317+E247+E209+E339+E275+E289+E390</f>
        <v>1252464</v>
      </c>
      <c r="F392" s="42">
        <f>+F18+F230+F317+F247+F209+F339+F275+F289+F390</f>
        <v>13770527.52</v>
      </c>
      <c r="G392" s="42">
        <f>+G18+G230+G317+G247+G209+G339+G275+G289+G390</f>
        <v>76197882.367599994</v>
      </c>
    </row>
    <row r="393" spans="1:7" ht="15" thickTop="1"/>
    <row r="394" spans="1:7">
      <c r="A394" s="25" t="s">
        <v>317</v>
      </c>
    </row>
  </sheetData>
  <sheetCalcPr fullCalcOnLoad="1"/>
  <mergeCells count="2">
    <mergeCell ref="A1:G1"/>
    <mergeCell ref="A2:G2"/>
  </mergeCells>
  <phoneticPr fontId="7" type="noConversion"/>
  <pageMargins left="0.17" right="0.18" top="0.26" bottom="0.39" header="0" footer="0"/>
  <headerFooter alignWithMargins="0">
    <oddFooter>&amp;L&amp;D&amp;R&amp;F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With 7% Reduction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local_admin</cp:lastModifiedBy>
  <cp:lastPrinted>2011-01-19T22:22:21Z</cp:lastPrinted>
  <dcterms:created xsi:type="dcterms:W3CDTF">1998-10-16T18:20:16Z</dcterms:created>
  <dcterms:modified xsi:type="dcterms:W3CDTF">2012-05-14T19:42:13Z</dcterms:modified>
</cp:coreProperties>
</file>