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680" yWindow="240" windowWidth="12645" windowHeight="11340"/>
  </bookViews>
  <sheets>
    <sheet name="FY12 Original Budget" sheetId="7" r:id="rId1"/>
  </sheets>
  <definedNames>
    <definedName name="_xlnm.Print_Area" localSheetId="0">'FY12 Original Budget'!$A$2:$H$396</definedName>
    <definedName name="_xlnm.Print_Titles" localSheetId="0">'FY12 Original Budget'!$1:$4</definedName>
  </definedNames>
  <calcPr calcId="145621"/>
</workbook>
</file>

<file path=xl/calcChain.xml><?xml version="1.0" encoding="utf-8"?>
<calcChain xmlns="http://schemas.openxmlformats.org/spreadsheetml/2006/main">
  <c r="G393" i="7" l="1"/>
  <c r="G337" i="7"/>
  <c r="G319" i="7"/>
  <c r="G293" i="7"/>
  <c r="G279" i="7"/>
  <c r="G250" i="7"/>
  <c r="G232" i="7"/>
  <c r="G211" i="7"/>
  <c r="G191" i="7"/>
  <c r="G176" i="7"/>
  <c r="G131" i="7"/>
  <c r="G213" i="7" s="1"/>
  <c r="G106" i="7"/>
  <c r="G89" i="7"/>
  <c r="G79" i="7"/>
  <c r="G22" i="7"/>
  <c r="G395" i="7" s="1"/>
  <c r="C52" i="7" l="1"/>
  <c r="C150" i="7" l="1"/>
  <c r="C143" i="7" l="1"/>
  <c r="C187" i="7" l="1"/>
  <c r="C186" i="7"/>
  <c r="C40" i="7" l="1"/>
  <c r="C94" i="7" l="1"/>
  <c r="C259" i="7"/>
  <c r="C92" i="7"/>
  <c r="C60" i="7" l="1"/>
  <c r="C50" i="7" l="1"/>
  <c r="E188" i="7" l="1"/>
  <c r="E187" i="7"/>
  <c r="D191" i="7"/>
  <c r="C191" i="7"/>
  <c r="F191" i="7"/>
  <c r="E179" i="7"/>
  <c r="H188" i="7" l="1"/>
  <c r="H179" i="7"/>
  <c r="H187" i="7"/>
  <c r="C70" i="7" l="1"/>
  <c r="C221" i="7" l="1"/>
  <c r="D261" i="7" l="1"/>
  <c r="D241" i="7" l="1"/>
  <c r="D159" i="7"/>
  <c r="D194" i="7"/>
  <c r="D119" i="7"/>
  <c r="D284" i="7"/>
  <c r="D325" i="7" l="1"/>
  <c r="E227" i="7"/>
  <c r="H227" i="7" l="1"/>
  <c r="D217" i="7"/>
  <c r="E265" i="7" l="1"/>
  <c r="H265" i="7" l="1"/>
  <c r="E244" i="7" l="1"/>
  <c r="H244" i="7" l="1"/>
  <c r="E390" i="7"/>
  <c r="H390" i="7" l="1"/>
  <c r="E350" i="7"/>
  <c r="H350" i="7" l="1"/>
  <c r="E375" i="7"/>
  <c r="E374" i="7"/>
  <c r="H374" i="7" l="1"/>
  <c r="H375" i="7"/>
  <c r="H77" i="7" l="1"/>
  <c r="E69" i="7"/>
  <c r="E68" i="7"/>
  <c r="E67" i="7"/>
  <c r="H69" i="7" l="1"/>
  <c r="H68" i="7"/>
  <c r="H67" i="7"/>
  <c r="E16" i="7"/>
  <c r="E38" i="7"/>
  <c r="E341" i="7"/>
  <c r="E342" i="7"/>
  <c r="E343" i="7"/>
  <c r="E344" i="7"/>
  <c r="E345" i="7"/>
  <c r="E346" i="7"/>
  <c r="E347" i="7"/>
  <c r="E348" i="7"/>
  <c r="E349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40" i="7"/>
  <c r="E323" i="7"/>
  <c r="E324" i="7"/>
  <c r="E326" i="7"/>
  <c r="E327" i="7"/>
  <c r="E328" i="7"/>
  <c r="E329" i="7"/>
  <c r="E330" i="7"/>
  <c r="E331" i="7"/>
  <c r="E332" i="7"/>
  <c r="E333" i="7"/>
  <c r="E335" i="7"/>
  <c r="E18" i="7"/>
  <c r="E19" i="7"/>
  <c r="E15" i="7"/>
  <c r="E20" i="7"/>
  <c r="E322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296" i="7"/>
  <c r="E283" i="7"/>
  <c r="E285" i="7"/>
  <c r="E286" i="7"/>
  <c r="E288" i="7"/>
  <c r="E290" i="7"/>
  <c r="E291" i="7"/>
  <c r="E282" i="7"/>
  <c r="E254" i="7"/>
  <c r="E256" i="7"/>
  <c r="E257" i="7"/>
  <c r="E258" i="7"/>
  <c r="E259" i="7"/>
  <c r="E260" i="7"/>
  <c r="E261" i="7"/>
  <c r="E262" i="7"/>
  <c r="E263" i="7"/>
  <c r="E264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53" i="7"/>
  <c r="E236" i="7"/>
  <c r="E238" i="7"/>
  <c r="E239" i="7"/>
  <c r="E240" i="7"/>
  <c r="E242" i="7"/>
  <c r="E243" i="7"/>
  <c r="E245" i="7"/>
  <c r="E246" i="7"/>
  <c r="E247" i="7"/>
  <c r="E248" i="7"/>
  <c r="E249" i="7"/>
  <c r="E235" i="7"/>
  <c r="E218" i="7"/>
  <c r="E219" i="7"/>
  <c r="E220" i="7"/>
  <c r="E222" i="7"/>
  <c r="E223" i="7"/>
  <c r="E224" i="7"/>
  <c r="E225" i="7"/>
  <c r="E226" i="7"/>
  <c r="E228" i="7"/>
  <c r="E229" i="7"/>
  <c r="E230" i="7"/>
  <c r="E216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181" i="7"/>
  <c r="E182" i="7"/>
  <c r="E183" i="7"/>
  <c r="E184" i="7"/>
  <c r="E185" i="7"/>
  <c r="E186" i="7"/>
  <c r="E189" i="7"/>
  <c r="E180" i="7"/>
  <c r="E135" i="7"/>
  <c r="E136" i="7"/>
  <c r="E137" i="7"/>
  <c r="E138" i="7"/>
  <c r="E140" i="7"/>
  <c r="E141" i="7"/>
  <c r="E142" i="7"/>
  <c r="E143" i="7"/>
  <c r="E144" i="7"/>
  <c r="E146" i="7"/>
  <c r="E147" i="7"/>
  <c r="E148" i="7"/>
  <c r="E149" i="7"/>
  <c r="E150" i="7"/>
  <c r="E151" i="7"/>
  <c r="E152" i="7"/>
  <c r="E153" i="7"/>
  <c r="E154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10" i="7"/>
  <c r="E112" i="7"/>
  <c r="E113" i="7"/>
  <c r="E114" i="7"/>
  <c r="E115" i="7"/>
  <c r="E116" i="7"/>
  <c r="E117" i="7"/>
  <c r="E118" i="7"/>
  <c r="E120" i="7"/>
  <c r="E121" i="7"/>
  <c r="E122" i="7"/>
  <c r="E123" i="7"/>
  <c r="E124" i="7"/>
  <c r="E125" i="7"/>
  <c r="E126" i="7"/>
  <c r="E127" i="7"/>
  <c r="E128" i="7"/>
  <c r="E129" i="7"/>
  <c r="E109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83" i="7"/>
  <c r="E84" i="7"/>
  <c r="E85" i="7"/>
  <c r="E86" i="7"/>
  <c r="E87" i="7"/>
  <c r="E82" i="7"/>
  <c r="E26" i="7"/>
  <c r="E27" i="7"/>
  <c r="E28" i="7"/>
  <c r="E29" i="7"/>
  <c r="E30" i="7"/>
  <c r="E31" i="7"/>
  <c r="E32" i="7"/>
  <c r="E34" i="7"/>
  <c r="E35" i="7"/>
  <c r="E36" i="7"/>
  <c r="E37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1" i="7"/>
  <c r="E62" i="7"/>
  <c r="E63" i="7"/>
  <c r="E64" i="7"/>
  <c r="E65" i="7"/>
  <c r="E66" i="7"/>
  <c r="E70" i="7"/>
  <c r="E71" i="7"/>
  <c r="E72" i="7"/>
  <c r="E73" i="7"/>
  <c r="E74" i="7"/>
  <c r="E75" i="7"/>
  <c r="E76" i="7"/>
  <c r="E25" i="7"/>
  <c r="E8" i="7"/>
  <c r="E9" i="7"/>
  <c r="E10" i="7"/>
  <c r="E11" i="7"/>
  <c r="E12" i="7"/>
  <c r="E13" i="7"/>
  <c r="E14" i="7"/>
  <c r="E17" i="7"/>
  <c r="E7" i="7"/>
  <c r="E255" i="7"/>
  <c r="E145" i="7"/>
  <c r="E155" i="7"/>
  <c r="E134" i="7"/>
  <c r="E139" i="7"/>
  <c r="E195" i="7"/>
  <c r="E191" i="7" l="1"/>
  <c r="H16" i="7"/>
  <c r="H38" i="7"/>
  <c r="H361" i="7"/>
  <c r="H360" i="7"/>
  <c r="H359" i="7"/>
  <c r="H358" i="7"/>
  <c r="H357" i="7"/>
  <c r="H356" i="7"/>
  <c r="E237" i="7" l="1"/>
  <c r="E60" i="7"/>
  <c r="H353" i="7" l="1"/>
  <c r="E111" i="7" l="1"/>
  <c r="H42" i="7" l="1"/>
  <c r="H257" i="7" l="1"/>
  <c r="E217" i="7" l="1"/>
  <c r="E221" i="7"/>
  <c r="H228" i="7"/>
  <c r="H297" i="7" l="1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296" i="7"/>
  <c r="H283" i="7"/>
  <c r="H285" i="7"/>
  <c r="H286" i="7"/>
  <c r="H288" i="7"/>
  <c r="H290" i="7"/>
  <c r="H291" i="7"/>
  <c r="H195" i="7"/>
  <c r="H200" i="7"/>
  <c r="H204" i="7"/>
  <c r="H181" i="7"/>
  <c r="H182" i="7"/>
  <c r="H183" i="7"/>
  <c r="H184" i="7"/>
  <c r="H185" i="7"/>
  <c r="H180" i="7"/>
  <c r="H135" i="7"/>
  <c r="H137" i="7"/>
  <c r="H138" i="7"/>
  <c r="H139" i="7"/>
  <c r="H140" i="7"/>
  <c r="H141" i="7"/>
  <c r="H142" i="7"/>
  <c r="H148" i="7"/>
  <c r="H149" i="7"/>
  <c r="H154" i="7"/>
  <c r="H157" i="7"/>
  <c r="H158" i="7"/>
  <c r="H159" i="7"/>
  <c r="H160" i="7"/>
  <c r="H162" i="7"/>
  <c r="H164" i="7"/>
  <c r="H165" i="7"/>
  <c r="H167" i="7"/>
  <c r="H168" i="7"/>
  <c r="H169" i="7"/>
  <c r="H170" i="7"/>
  <c r="H172" i="7"/>
  <c r="H173" i="7"/>
  <c r="H174" i="7"/>
  <c r="H134" i="7"/>
  <c r="H110" i="7"/>
  <c r="H111" i="7"/>
  <c r="H113" i="7"/>
  <c r="H115" i="7"/>
  <c r="H117" i="7"/>
  <c r="H118" i="7"/>
  <c r="H120" i="7"/>
  <c r="H121" i="7"/>
  <c r="H122" i="7"/>
  <c r="H123" i="7"/>
  <c r="H125" i="7"/>
  <c r="H127" i="7"/>
  <c r="H129" i="7"/>
  <c r="H109" i="7"/>
  <c r="H93" i="7"/>
  <c r="H96" i="7"/>
  <c r="H98" i="7"/>
  <c r="H99" i="7"/>
  <c r="H103" i="7"/>
  <c r="H104" i="7"/>
  <c r="H84" i="7"/>
  <c r="H85" i="7"/>
  <c r="H86" i="7"/>
  <c r="H87" i="7"/>
  <c r="H341" i="7"/>
  <c r="H342" i="7"/>
  <c r="H343" i="7"/>
  <c r="H344" i="7"/>
  <c r="H345" i="7"/>
  <c r="H346" i="7"/>
  <c r="H347" i="7"/>
  <c r="H349" i="7"/>
  <c r="H351" i="7"/>
  <c r="H352" i="7"/>
  <c r="H354" i="7"/>
  <c r="H355" i="7"/>
  <c r="H362" i="7"/>
  <c r="H363" i="7"/>
  <c r="H364" i="7"/>
  <c r="H365" i="7"/>
  <c r="H366" i="7"/>
  <c r="H368" i="7"/>
  <c r="H369" i="7"/>
  <c r="H371" i="7"/>
  <c r="H372" i="7"/>
  <c r="H373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1" i="7"/>
  <c r="H340" i="7"/>
  <c r="H348" i="7"/>
  <c r="H8" i="7"/>
  <c r="H9" i="7"/>
  <c r="H10" i="7"/>
  <c r="H11" i="7"/>
  <c r="H12" i="7"/>
  <c r="H17" i="7"/>
  <c r="H330" i="7" l="1"/>
  <c r="H7" i="7" l="1"/>
  <c r="H83" i="7"/>
  <c r="H82" i="7"/>
  <c r="H25" i="7"/>
  <c r="H26" i="7"/>
  <c r="H27" i="7"/>
  <c r="H28" i="7"/>
  <c r="H29" i="7"/>
  <c r="H30" i="7"/>
  <c r="H31" i="7"/>
  <c r="H32" i="7"/>
  <c r="H34" i="7"/>
  <c r="H35" i="7"/>
  <c r="H36" i="7"/>
  <c r="H37" i="7"/>
  <c r="H39" i="7"/>
  <c r="H40" i="7"/>
  <c r="H41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9" i="7"/>
  <c r="H60" i="7"/>
  <c r="H61" i="7"/>
  <c r="H62" i="7"/>
  <c r="H63" i="7"/>
  <c r="H64" i="7"/>
  <c r="H65" i="7"/>
  <c r="H370" i="7"/>
  <c r="H66" i="7"/>
  <c r="H70" i="7"/>
  <c r="H71" i="7"/>
  <c r="H72" i="7"/>
  <c r="H73" i="7"/>
  <c r="H74" i="7"/>
  <c r="H75" i="7"/>
  <c r="H76" i="7"/>
  <c r="H236" i="7" l="1"/>
  <c r="H238" i="7"/>
  <c r="H239" i="7"/>
  <c r="H242" i="7"/>
  <c r="H245" i="7"/>
  <c r="H246" i="7"/>
  <c r="H247" i="7"/>
  <c r="H248" i="7"/>
  <c r="H249" i="7"/>
  <c r="H235" i="7"/>
  <c r="H254" i="7"/>
  <c r="H256" i="7"/>
  <c r="H258" i="7"/>
  <c r="H259" i="7"/>
  <c r="H260" i="7"/>
  <c r="H261" i="7"/>
  <c r="H262" i="7"/>
  <c r="H263" i="7"/>
  <c r="H264" i="7"/>
  <c r="H266" i="7"/>
  <c r="H267" i="7"/>
  <c r="H269" i="7"/>
  <c r="H270" i="7"/>
  <c r="H271" i="7"/>
  <c r="H272" i="7"/>
  <c r="H273" i="7"/>
  <c r="H274" i="7"/>
  <c r="H276" i="7"/>
  <c r="H277" i="7"/>
  <c r="H253" i="7"/>
  <c r="H217" i="7"/>
  <c r="H218" i="7"/>
  <c r="H219" i="7"/>
  <c r="H220" i="7"/>
  <c r="H221" i="7"/>
  <c r="H222" i="7"/>
  <c r="H223" i="7"/>
  <c r="H224" i="7"/>
  <c r="H225" i="7"/>
  <c r="H226" i="7"/>
  <c r="H229" i="7"/>
  <c r="H230" i="7"/>
  <c r="H216" i="7"/>
  <c r="H323" i="7"/>
  <c r="H324" i="7"/>
  <c r="H326" i="7"/>
  <c r="H327" i="7"/>
  <c r="H328" i="7"/>
  <c r="H331" i="7"/>
  <c r="H332" i="7"/>
  <c r="H333" i="7"/>
  <c r="H335" i="7"/>
  <c r="H18" i="7"/>
  <c r="H19" i="7"/>
  <c r="H15" i="7"/>
  <c r="H322" i="7"/>
  <c r="H282" i="7" l="1"/>
  <c r="H367" i="7"/>
  <c r="H255" i="7"/>
  <c r="D393" i="7"/>
  <c r="C393" i="7"/>
  <c r="F393" i="7"/>
  <c r="F337" i="7"/>
  <c r="C337" i="7"/>
  <c r="H20" i="7"/>
  <c r="F319" i="7"/>
  <c r="D319" i="7"/>
  <c r="C319" i="7"/>
  <c r="F293" i="7"/>
  <c r="C293" i="7"/>
  <c r="F279" i="7"/>
  <c r="D279" i="7"/>
  <c r="C279" i="7"/>
  <c r="F250" i="7"/>
  <c r="C250" i="7"/>
  <c r="H243" i="7"/>
  <c r="H240" i="7"/>
  <c r="F232" i="7"/>
  <c r="C232" i="7"/>
  <c r="F211" i="7"/>
  <c r="C211" i="7"/>
  <c r="H209" i="7"/>
  <c r="H208" i="7"/>
  <c r="H207" i="7"/>
  <c r="H206" i="7"/>
  <c r="H205" i="7"/>
  <c r="H203" i="7"/>
  <c r="H202" i="7"/>
  <c r="H201" i="7"/>
  <c r="H199" i="7"/>
  <c r="H198" i="7"/>
  <c r="H197" i="7"/>
  <c r="H189" i="7"/>
  <c r="F176" i="7"/>
  <c r="D176" i="7"/>
  <c r="C176" i="7"/>
  <c r="H171" i="7"/>
  <c r="H166" i="7"/>
  <c r="H163" i="7"/>
  <c r="H161" i="7"/>
  <c r="H156" i="7"/>
  <c r="H155" i="7"/>
  <c r="H153" i="7"/>
  <c r="H152" i="7"/>
  <c r="H151" i="7"/>
  <c r="H150" i="7"/>
  <c r="H147" i="7"/>
  <c r="H146" i="7"/>
  <c r="H145" i="7"/>
  <c r="H144" i="7"/>
  <c r="H143" i="7"/>
  <c r="F131" i="7"/>
  <c r="C131" i="7"/>
  <c r="H128" i="7"/>
  <c r="H126" i="7"/>
  <c r="H124" i="7"/>
  <c r="H116" i="7"/>
  <c r="H114" i="7"/>
  <c r="F106" i="7"/>
  <c r="D106" i="7"/>
  <c r="C106" i="7"/>
  <c r="H102" i="7"/>
  <c r="H101" i="7"/>
  <c r="H100" i="7"/>
  <c r="H97" i="7"/>
  <c r="H95" i="7"/>
  <c r="H94" i="7"/>
  <c r="H92" i="7"/>
  <c r="F89" i="7"/>
  <c r="D89" i="7"/>
  <c r="C89" i="7"/>
  <c r="F79" i="7"/>
  <c r="D79" i="7"/>
  <c r="H58" i="7"/>
  <c r="E33" i="7"/>
  <c r="H33" i="7" s="1"/>
  <c r="F22" i="7"/>
  <c r="D22" i="7"/>
  <c r="C22" i="7"/>
  <c r="H275" i="7" l="1"/>
  <c r="H13" i="7"/>
  <c r="E194" i="7"/>
  <c r="H194" i="7" s="1"/>
  <c r="E284" i="7"/>
  <c r="H284" i="7" s="1"/>
  <c r="E289" i="7"/>
  <c r="H289" i="7" s="1"/>
  <c r="E325" i="7"/>
  <c r="H325" i="7" s="1"/>
  <c r="E334" i="7"/>
  <c r="H334" i="7" s="1"/>
  <c r="H14" i="7"/>
  <c r="H22" i="7" s="1"/>
  <c r="E119" i="7"/>
  <c r="H119" i="7" s="1"/>
  <c r="E241" i="7"/>
  <c r="H241" i="7" s="1"/>
  <c r="E287" i="7"/>
  <c r="H287" i="7" s="1"/>
  <c r="D211" i="7"/>
  <c r="E22" i="7"/>
  <c r="C79" i="7"/>
  <c r="C213" i="7" s="1"/>
  <c r="C395" i="7" s="1"/>
  <c r="E89" i="7"/>
  <c r="H89" i="7"/>
  <c r="D131" i="7"/>
  <c r="D232" i="7"/>
  <c r="E319" i="7"/>
  <c r="H319" i="7"/>
  <c r="E393" i="7"/>
  <c r="D250" i="7"/>
  <c r="E176" i="7"/>
  <c r="F213" i="7"/>
  <c r="F395" i="7" s="1"/>
  <c r="H393" i="7"/>
  <c r="E106" i="7"/>
  <c r="E279" i="7"/>
  <c r="D293" i="7"/>
  <c r="D337" i="7"/>
  <c r="E250" i="7" l="1"/>
  <c r="H112" i="7"/>
  <c r="H131" i="7" s="1"/>
  <c r="E337" i="7"/>
  <c r="E79" i="7"/>
  <c r="D213" i="7"/>
  <c r="D395" i="7" s="1"/>
  <c r="E232" i="7"/>
  <c r="E293" i="7"/>
  <c r="H196" i="7"/>
  <c r="H329" i="7"/>
  <c r="H268" i="7"/>
  <c r="H237" i="7"/>
  <c r="H186" i="7"/>
  <c r="H191" i="7" s="1"/>
  <c r="H136" i="7"/>
  <c r="H43" i="7"/>
  <c r="H232" i="7"/>
  <c r="H293" i="7"/>
  <c r="E211" i="7"/>
  <c r="E131" i="7"/>
  <c r="E213" i="7" l="1"/>
  <c r="E395" i="7" s="1"/>
  <c r="H79" i="7"/>
  <c r="H176" i="7"/>
  <c r="H250" i="7"/>
  <c r="H279" i="7"/>
  <c r="H337" i="7"/>
  <c r="H106" i="7"/>
  <c r="H211" i="7"/>
  <c r="H213" i="7" l="1"/>
  <c r="H395" i="7" s="1"/>
</calcChain>
</file>

<file path=xl/sharedStrings.xml><?xml version="1.0" encoding="utf-8"?>
<sst xmlns="http://schemas.openxmlformats.org/spreadsheetml/2006/main" count="373" uniqueCount="367">
  <si>
    <t xml:space="preserve"> </t>
  </si>
  <si>
    <t xml:space="preserve">PRESIDENT'S OFFICE </t>
  </si>
  <si>
    <t>TOTAL PRESIDENT'S OFFICE</t>
  </si>
  <si>
    <t>ATHLETICS</t>
  </si>
  <si>
    <t>TOTAL ATHLETICS</t>
  </si>
  <si>
    <t xml:space="preserve">COLLEGE OF BUSINESS </t>
  </si>
  <si>
    <t xml:space="preserve">COLLEGE OF EDUCATION </t>
  </si>
  <si>
    <t>COLLEGE OF LIBERAL ARTS</t>
  </si>
  <si>
    <t>COLLEGE OF SCIENCE &amp; ENGINEERING</t>
  </si>
  <si>
    <t xml:space="preserve">COLLEGE OF NURSING &amp; HEALTH </t>
  </si>
  <si>
    <t>MAINTENANCE</t>
  </si>
  <si>
    <t>TOTAL MAINTENANCE</t>
  </si>
  <si>
    <t>WSU ALL UNIVERSITY</t>
  </si>
  <si>
    <t>TOTAL WSU ALL UNIVERSITY</t>
  </si>
  <si>
    <t>UNIVERSITY ADVANCEMENT</t>
  </si>
  <si>
    <t>TOTAL UNIVERSITY ADVANCEMENT</t>
  </si>
  <si>
    <t>WINONA STATE UNIVERSITY</t>
  </si>
  <si>
    <t>SUBTOTAL ACADEMIC AFFAIRS ADMINISTRATION</t>
  </si>
  <si>
    <t>ACADEMIC AFFAIRS ADMINISTRATION</t>
  </si>
  <si>
    <t xml:space="preserve">INFORMATION TECHNOLOGY </t>
  </si>
  <si>
    <t>TOTAL INFORMATION TECHNOLOGY</t>
  </si>
  <si>
    <t>SUBTOTAL COLLEGE OF BUSINESS</t>
  </si>
  <si>
    <t>SUBTOTAL COLLEGE OF EDUCATION</t>
  </si>
  <si>
    <t>SUBTOTAL COLLEGE OF LIBERAL ARTS</t>
  </si>
  <si>
    <t>SUBTOTAL COLLEGE OF SCIENCE &amp; ENGINEERING</t>
  </si>
  <si>
    <t>SUBTOTAL ACADEMIC AFFAIRS</t>
  </si>
  <si>
    <t xml:space="preserve"> SUBTOTAL COLLEGE OF NURSING &amp; HEALTH</t>
  </si>
  <si>
    <t>COLLEGE LIBRARY</t>
  </si>
  <si>
    <t>SUBTOTAL COLLEGE LIBRARY</t>
  </si>
  <si>
    <t>STUDENT LIFE &amp; DEVELOPMENT</t>
  </si>
  <si>
    <t>TOTAL FINANCE AND ADMINISTRATIVE SERVICES</t>
  </si>
  <si>
    <t>STUDENT LIFE AND DEVELOPMENT</t>
  </si>
  <si>
    <t>TOTAL STUDENT LIFE AND DEVELOPMENT</t>
  </si>
  <si>
    <t>FINANCE AND ADMINISTRATIVE SERVICES</t>
  </si>
  <si>
    <t>Total Base Budget</t>
  </si>
  <si>
    <t>PRESIDENTS OFFICE</t>
  </si>
  <si>
    <t>PRESIDENT'S DISCRETIONARY</t>
  </si>
  <si>
    <t>PRESIDENT'S SPECIAL TRAVEL</t>
  </si>
  <si>
    <t>CONVOCATION</t>
  </si>
  <si>
    <t>PRESIDENT'S SPECIAL  PROJECTS</t>
  </si>
  <si>
    <t>PRESIDENT'S RESERVE (OT 0140)</t>
  </si>
  <si>
    <t>MOVING EXPENSES</t>
  </si>
  <si>
    <t>ASF/IFO SEARCHES</t>
  </si>
  <si>
    <t>AFFIRMATIVE ACTION</t>
  </si>
  <si>
    <t>UNIVERSITY STUDIES</t>
  </si>
  <si>
    <t>HLC ACCREDITATION REVIEWS</t>
  </si>
  <si>
    <t>ASSESSMENT TESTING</t>
  </si>
  <si>
    <t>EDUCATIONAL ASSESSMENT DAY</t>
  </si>
  <si>
    <t>GRADUATE OFFICE</t>
  </si>
  <si>
    <t>GRADUATE ASSISTANT (0940)</t>
  </si>
  <si>
    <t>GRANT &amp; SPONSORED PROJECTS OFFICE</t>
  </si>
  <si>
    <t>ACCELERATION GRANT</t>
  </si>
  <si>
    <t>WSU CATALOGUE</t>
  </si>
  <si>
    <t>COMMENCEMENT</t>
  </si>
  <si>
    <t>STUDIES ABROAD</t>
  </si>
  <si>
    <t>VP ACADEMIC AFFAIRS</t>
  </si>
  <si>
    <t>RESERVE ACADEMIC AFFAIRS (OT 0140)</t>
  </si>
  <si>
    <t>ACADEMIC AFFAIR OPERATING SUPPLEMENT</t>
  </si>
  <si>
    <t>GRADUATE TUITION ASSISTANT (7042)</t>
  </si>
  <si>
    <t>FACULTY DEVELOPMENT</t>
  </si>
  <si>
    <t>SABBATICAL REPLACEMENT</t>
  </si>
  <si>
    <t>ASSESSMENT COORDINATOR</t>
  </si>
  <si>
    <t>RETIREE CENTER</t>
  </si>
  <si>
    <t>ASSOC VP ASSESS/GRADUATE</t>
  </si>
  <si>
    <t>FIXED TERM YEARLY</t>
  </si>
  <si>
    <t>A2C2</t>
  </si>
  <si>
    <t>STUDENT RESEARCH GRANT</t>
  </si>
  <si>
    <t>PROFESSIONAL DEVELOPMENT CENTER</t>
  </si>
  <si>
    <t>ROCHESTER ACADEMIC PROGRAM DEVELOPMENT</t>
  </si>
  <si>
    <t>ROCHESTER TECHNOLOGY REPLACEMENT</t>
  </si>
  <si>
    <t>ROCHESTER CENTER</t>
  </si>
  <si>
    <t>ROCHESTER RESERVE</t>
  </si>
  <si>
    <t>INTERNATIONAL STUDENTS</t>
  </si>
  <si>
    <t>FACULTY TRAVEL ROCHESTER</t>
  </si>
  <si>
    <t>INTERNATIONAL RECRUITMENT</t>
  </si>
  <si>
    <t>ROCHESTER MARKETING PLAN</t>
  </si>
  <si>
    <t>ROCHESTER OUTREACH</t>
  </si>
  <si>
    <t>ROCHESTER DIVERSITY/MULTICULTURAL</t>
  </si>
  <si>
    <t>ACADEMIC CONSULTANTS PROGRAM REVIEW</t>
  </si>
  <si>
    <t>OUTREACH AND CONTINUING EDUC DEPT</t>
  </si>
  <si>
    <t>OCED FALL &amp; SPRING EXTENSION CONTRACTS</t>
  </si>
  <si>
    <t>LEADERSHIP INSTITUTE</t>
  </si>
  <si>
    <t>IFO PRESIDENT</t>
  </si>
  <si>
    <t>ATHLETICS FACULTY REPRESENTATIVE</t>
  </si>
  <si>
    <t>FRESHMAN ADVISING</t>
  </si>
  <si>
    <t>SUMMER SCHOOL</t>
  </si>
  <si>
    <t>LIBRARY OPERATIONS</t>
  </si>
  <si>
    <t>LIBRARY OPERATIONS (3210)</t>
  </si>
  <si>
    <t>LIBRARY ADMINISTRATION</t>
  </si>
  <si>
    <t>DEAN LIBRARY RESERVE</t>
  </si>
  <si>
    <t>LIBRARY/ITV SUPPORT SERVICES</t>
  </si>
  <si>
    <t>ROCHESTER LIBRARY (1870)</t>
  </si>
  <si>
    <t>BUSINESS ADMINISTRATION</t>
  </si>
  <si>
    <t>AACSB ACCREDITATION</t>
  </si>
  <si>
    <t>ECONOMICS</t>
  </si>
  <si>
    <t>ACCOUNTING</t>
  </si>
  <si>
    <t>FINANCE</t>
  </si>
  <si>
    <t>MARKETING</t>
  </si>
  <si>
    <t>COLLEGE OF BUSINESS RESERVE</t>
  </si>
  <si>
    <t>DEAN OF BUSINESS</t>
  </si>
  <si>
    <t>ROCH ACCOUNTING</t>
  </si>
  <si>
    <t>ROCH BUSINESS ADMINISTRATION</t>
  </si>
  <si>
    <t>ROCH ECONOMICS</t>
  </si>
  <si>
    <t>ROCHESTER FINANCE</t>
  </si>
  <si>
    <t>ROCHESTER MARKETING</t>
  </si>
  <si>
    <t>WSU EDUCATION ALLIANCE</t>
  </si>
  <si>
    <t>DOCTORATE IN EDUCATIONAL LEADERSHIP</t>
  </si>
  <si>
    <t>EDUCATION</t>
  </si>
  <si>
    <t>EDUCATIONAL LEADERSHIP</t>
  </si>
  <si>
    <t>PHYSICAL EDUCATION &amp; SPORTS SCIENCE (PESS)</t>
  </si>
  <si>
    <t>RECREATION, TOURISM &amp; THERAPEUTIC RECREATION (RTTR)</t>
  </si>
  <si>
    <t>EDUCATIONAL FOUNDATIONS, RESEARCH, TECH (EFRT)</t>
  </si>
  <si>
    <t>COUNSELOR EDUCATION</t>
  </si>
  <si>
    <t>SPECIAL EDUCATION</t>
  </si>
  <si>
    <t>STUDENT TEACHING</t>
  </si>
  <si>
    <t>DEAN OF EDUCATION</t>
  </si>
  <si>
    <t>COLLEGE OF EDUCATION RESERVE</t>
  </si>
  <si>
    <t>GRADUATE INDUCTION MATCH</t>
  </si>
  <si>
    <t>FALL CONFERENCE</t>
  </si>
  <si>
    <t>MAXWELL CHILDREN'S CENTER</t>
  </si>
  <si>
    <t>ROCHESTER SPECIAL EDUCATION</t>
  </si>
  <si>
    <t>ROCH EDUCATION</t>
  </si>
  <si>
    <t>ROCH EDUCATION LEADERSHIP</t>
  </si>
  <si>
    <t>RESIDENTIAL COLLEGE</t>
  </si>
  <si>
    <t>PSYCHOLOGY</t>
  </si>
  <si>
    <t>ART</t>
  </si>
  <si>
    <t>ART GALLERY</t>
  </si>
  <si>
    <t>MUSIC</t>
  </si>
  <si>
    <t>STAGE MANAGEMENT</t>
  </si>
  <si>
    <t>PEP BAND</t>
  </si>
  <si>
    <t>COLLEGE OF LIBERAL ARTS RESERVE</t>
  </si>
  <si>
    <t>ENGLISH</t>
  </si>
  <si>
    <t>GEOGRAPHY</t>
  </si>
  <si>
    <t>HISTORY</t>
  </si>
  <si>
    <t>PHILOSOPHY</t>
  </si>
  <si>
    <t>POLITICAL SCIENCE</t>
  </si>
  <si>
    <t>ARTS MANAGEMENT</t>
  </si>
  <si>
    <t>CHILD ADVOCACY STUDIES</t>
  </si>
  <si>
    <t>CRIMINAL JUSTICE</t>
  </si>
  <si>
    <t>SOCIOLOGY</t>
  </si>
  <si>
    <t>SOCIAL WORK</t>
  </si>
  <si>
    <t>COMMUNICATION STUDIES</t>
  </si>
  <si>
    <t>THEATER/DANCE</t>
  </si>
  <si>
    <t>TV SERVICES</t>
  </si>
  <si>
    <t>MASS COMMUNICATIONS</t>
  </si>
  <si>
    <t>PRINT MEDIA LAB</t>
  </si>
  <si>
    <t>KQAL</t>
  </si>
  <si>
    <t>DEAN OF LIBERAL ARTS</t>
  </si>
  <si>
    <t>PARALEGAL</t>
  </si>
  <si>
    <t>WOMEN'S STUDIES</t>
  </si>
  <si>
    <t>ROCHESTER WOMEN'S STUDIES</t>
  </si>
  <si>
    <t>ROCHESTER MASS COMMUNICATION</t>
  </si>
  <si>
    <t>ROCHESTER CHILD ADVOCACY</t>
  </si>
  <si>
    <t>ROCH SOCIAL WORK</t>
  </si>
  <si>
    <t>ROCH ART</t>
  </si>
  <si>
    <t>ROCHESTER POLITICAL SCIENCE</t>
  </si>
  <si>
    <t>ROCHESTER HISTORY</t>
  </si>
  <si>
    <t>ROCH PSYCHOLOGY</t>
  </si>
  <si>
    <t>ROCH MUSIC</t>
  </si>
  <si>
    <t>ROCHESTER SOCIOLOGY</t>
  </si>
  <si>
    <t>ROCHESTER ENGLISH</t>
  </si>
  <si>
    <t>ROCHESTER GEOGRAPHY</t>
  </si>
  <si>
    <t>ROCHESTER CRIMINAL JUSTICE</t>
  </si>
  <si>
    <t>DEAN OF NURSING</t>
  </si>
  <si>
    <t>COLLEGE OF NURSING RESERVE</t>
  </si>
  <si>
    <t>NURSING</t>
  </si>
  <si>
    <t>HEALTH, EXERCISE, &amp; REHABILITATIVE SCIENCE</t>
  </si>
  <si>
    <t>MASTERS IN NURSING</t>
  </si>
  <si>
    <t>DOCTORATE IN NURSING</t>
  </si>
  <si>
    <t>ROCHESTER NURSING</t>
  </si>
  <si>
    <t>ROCHESTER HEALTH, EXERCISE, &amp; REHABILITATIVE</t>
  </si>
  <si>
    <t>DEAN SCIENCE &amp; ENGINEERING</t>
  </si>
  <si>
    <t>COLLEGE OF SCIENCE &amp; ENGINEERING RESERVE</t>
  </si>
  <si>
    <t>GEOSCIENCE</t>
  </si>
  <si>
    <t>BIOLOGY</t>
  </si>
  <si>
    <t>CHEMISTRY</t>
  </si>
  <si>
    <t>COMPUTER SCIENCE</t>
  </si>
  <si>
    <t>MATH &amp; STATISTICS</t>
  </si>
  <si>
    <t>PHYSICS</t>
  </si>
  <si>
    <t>SCIENCE EDUCATION</t>
  </si>
  <si>
    <t>STEM PARTNERSHIP DEVELOPMENT</t>
  </si>
  <si>
    <t>ROCHESTER PHYSICS</t>
  </si>
  <si>
    <t>ROCH MATH &amp; STATISTICS</t>
  </si>
  <si>
    <t>ROCH COMPUTER SCIENCE</t>
  </si>
  <si>
    <t>ROCH CHEMISTRY</t>
  </si>
  <si>
    <t>ROCH BIOLOGY</t>
  </si>
  <si>
    <t>PRINTSHOP</t>
  </si>
  <si>
    <t>RESERVE ADVANCEMENT (OT  0140)</t>
  </si>
  <si>
    <t>RETIREES/TAILGATE</t>
  </si>
  <si>
    <t>UNIVERSITY COMMUNICATIONS</t>
  </si>
  <si>
    <t>CAPITAL CAMPAIGN</t>
  </si>
  <si>
    <t>CURRENTS MAGAZINE</t>
  </si>
  <si>
    <t>MAJOR GIFTS</t>
  </si>
  <si>
    <t>UNIVERSITY ADVERTISING &amp; MARKETING</t>
  </si>
  <si>
    <t>SCHOLARSHIP ADMINISTRATION</t>
  </si>
  <si>
    <t>UNIVERSITY ADVANCEMENT SOFTWARE</t>
  </si>
  <si>
    <t>ANNUAL FUND/PHONATHON</t>
  </si>
  <si>
    <t>ALUMNI  AFFAIRS</t>
  </si>
  <si>
    <t>FACULTY/STAFF TRAINING</t>
  </si>
  <si>
    <t>ITS OPERATIONS ADMINISTRATION</t>
  </si>
  <si>
    <t>ITS OPERATIONS ACADEMIC</t>
  </si>
  <si>
    <t>LAPTOP EQUIPMENT</t>
  </si>
  <si>
    <t>SYSTEMS AND DEVELOPMENT</t>
  </si>
  <si>
    <t>RESERVE (OT 0140 $2K, 0150 $1K)</t>
  </si>
  <si>
    <t>PSEOA LAPTOPS</t>
  </si>
  <si>
    <t>TECH SUPPORT OPERATIONS</t>
  </si>
  <si>
    <t>ITS STAFF DEVELOPMENT</t>
  </si>
  <si>
    <t>MEDIA SERVICES</t>
  </si>
  <si>
    <t>IT/COMMUNICATIONS</t>
  </si>
  <si>
    <t>CLASSROOM SUPPORT</t>
  </si>
  <si>
    <t>E-LEARNING</t>
  </si>
  <si>
    <t>FRESHMAN ORIENTATION</t>
  </si>
  <si>
    <t>SUMMER APPEALS REVIEW</t>
  </si>
  <si>
    <t>ADMISSIONS</t>
  </si>
  <si>
    <t>STUDENT PAYROLL</t>
  </si>
  <si>
    <t>REGISTRAR</t>
  </si>
  <si>
    <t>CAREER SERVICES</t>
  </si>
  <si>
    <t>FINANCIAL AID</t>
  </si>
  <si>
    <t>COUNSELING CENTER</t>
  </si>
  <si>
    <t>DARS</t>
  </si>
  <si>
    <t>FAMILY DAY</t>
  </si>
  <si>
    <t>HEALTH &amp; WELLNESS CENTER</t>
  </si>
  <si>
    <t>STUDENT LIFE RESERVE(0140 $6,500)</t>
  </si>
  <si>
    <t>STUDENT SERVICE ACCOMMODATION</t>
  </si>
  <si>
    <t>CROSS-CULTURAL OUTREACH</t>
  </si>
  <si>
    <t>STUDENT RESOURCE CENTER</t>
  </si>
  <si>
    <t>COMMUNITY LIAISON</t>
  </si>
  <si>
    <t>DEAN STUDENT SERVICES</t>
  </si>
  <si>
    <t>WARRIOR HUB</t>
  </si>
  <si>
    <t>WEST &amp; EAST CAMPUS BUSING</t>
  </si>
  <si>
    <t>TUTORING &amp; SUPPLEMENTAL INSTRUCTION</t>
  </si>
  <si>
    <t>INCLUSION AND DIVERSITY</t>
  </si>
  <si>
    <t>INTRAMURALS</t>
  </si>
  <si>
    <t>BUILDING MAINTENANCE</t>
  </si>
  <si>
    <t>CUSTODIAL</t>
  </si>
  <si>
    <t>MAINTENANCE RESERVE (OT 0140 $4,000, 0150 $14,000)</t>
  </si>
  <si>
    <t>VEHICLE</t>
  </si>
  <si>
    <t>MAIL ROOM</t>
  </si>
  <si>
    <t>CHARGEBACKS</t>
  </si>
  <si>
    <t>SUPPLY ROOM</t>
  </si>
  <si>
    <t>R&amp;B GENERAL</t>
  </si>
  <si>
    <t>R&amp;B MAINTENANCE</t>
  </si>
  <si>
    <t>ATHLETIC TRAINING</t>
  </si>
  <si>
    <t>ATHLETICS GA (0940)</t>
  </si>
  <si>
    <t>ATHLETICS GA (7042)</t>
  </si>
  <si>
    <t>WOMEN'S ATHLETICS ADM</t>
  </si>
  <si>
    <t>WOMEN'S TENNIS</t>
  </si>
  <si>
    <t>WOMEN'S BASKETBALL</t>
  </si>
  <si>
    <t>WOMEN'S CROSS COUNTRY</t>
  </si>
  <si>
    <t>WOMEN'S GOLF</t>
  </si>
  <si>
    <t>WOMEN'S GYMNASTICS</t>
  </si>
  <si>
    <t>WOMEN'S SOFTBALL</t>
  </si>
  <si>
    <t>WOMEN'S VOLLEYBALL</t>
  </si>
  <si>
    <t>WOMEN'S SOCCER</t>
  </si>
  <si>
    <t>WOMEN'S TRACK</t>
  </si>
  <si>
    <t>SID WOMEN</t>
  </si>
  <si>
    <t>MEN'S ATHLETICS ADM</t>
  </si>
  <si>
    <t>MEN'S BASKETBALL</t>
  </si>
  <si>
    <t>MEN'S BASEBALL</t>
  </si>
  <si>
    <t>MEN'S FOOTBALL</t>
  </si>
  <si>
    <t>MEN'S GOLF</t>
  </si>
  <si>
    <t>MEN'S TENNIS</t>
  </si>
  <si>
    <t>SID MEN</t>
  </si>
  <si>
    <t>SECURITY SERVICES</t>
  </si>
  <si>
    <t>SAFETY</t>
  </si>
  <si>
    <t>VP FINANCE AND ADMINISTRATIVE SERVICES</t>
  </si>
  <si>
    <t>VP FINANCE RESERVE (OT 0140 $6,000 &amp; 0150 $2,000)</t>
  </si>
  <si>
    <t>EMPLOYEE ACCOMODATION</t>
  </si>
  <si>
    <t>ENVIRONMENTAL SERVICES</t>
  </si>
  <si>
    <t>HBV</t>
  </si>
  <si>
    <t>FISCAL AFFAIRS</t>
  </si>
  <si>
    <t>EMPLOYEE RECOGNITION</t>
  </si>
  <si>
    <t>AUDIT EXPENSES</t>
  </si>
  <si>
    <t>PERKINS COLLECTION</t>
  </si>
  <si>
    <t>BUSINESS OFFICE</t>
  </si>
  <si>
    <t>HUMAN RESOURCES</t>
  </si>
  <si>
    <t>LEGAL AFFAIRS</t>
  </si>
  <si>
    <t>CLASSIFIED SEARCHES</t>
  </si>
  <si>
    <t>IMMIGRATION FEES</t>
  </si>
  <si>
    <t>SEXUAL HARASSMENT</t>
  </si>
  <si>
    <t>7043 TUITION WAIVER EXPENSE</t>
  </si>
  <si>
    <t>7903 TUITION BAD DEBT WRITEOFF</t>
  </si>
  <si>
    <t>RESIDENTIAL LEASE</t>
  </si>
  <si>
    <t>GENERATORS</t>
  </si>
  <si>
    <t>IFO TRAVEL</t>
  </si>
  <si>
    <t>DEBT SERVICE</t>
  </si>
  <si>
    <t>IFO PROFESSIONAL IMPROVEMENT</t>
  </si>
  <si>
    <t>MEMBERSHIPS</t>
  </si>
  <si>
    <t>BACKGROUND CHECKS</t>
  </si>
  <si>
    <t>ATHLETIC SCHOLARSHIPS</t>
  </si>
  <si>
    <t>FINE ARTS SCHOLARSHIPS</t>
  </si>
  <si>
    <t>CREDIT CARD &amp; ACH FEES</t>
  </si>
  <si>
    <t>EXTERNAL TUITION WAIVER BEMEDJI</t>
  </si>
  <si>
    <t>EXTERNAL TUITION WAIVER MANKATO</t>
  </si>
  <si>
    <t>EXTERNAL TUITION WAIVER MOOREHEAD</t>
  </si>
  <si>
    <t>EXTERNAL TUITION WAIVER ST. CLOUD</t>
  </si>
  <si>
    <t>EXTERNAL TUITION WAIVER SOUTHWEST</t>
  </si>
  <si>
    <t>PSEO BUDGET</t>
  </si>
  <si>
    <t>FINANCIAL AID TITLE IV MATCH</t>
  </si>
  <si>
    <t>STATE WORKSTUDY MATCH</t>
  </si>
  <si>
    <t>STATE WS MATCH-ROCHESTER</t>
  </si>
  <si>
    <t>WORKSTUDY-SUMMER USAGE</t>
  </si>
  <si>
    <t>ROCHESTER/WINONA AGREEMENT</t>
  </si>
  <si>
    <t>ON-LINE CREDITS</t>
  </si>
  <si>
    <t>ASF PIF HOLDING</t>
  </si>
  <si>
    <t>RCTC ALLOCATION SUPPORT APPROPRIATION</t>
  </si>
  <si>
    <t>LEGAL COST - ATTORNEY GENERAL</t>
  </si>
  <si>
    <t>INSURANCE/TAX M&amp;E BUILDINGS</t>
  </si>
  <si>
    <t>ADMINISTRATIVE VACATION LIQUIDATIONS</t>
  </si>
  <si>
    <t>ALL UNIV SEVERANCE PAYOFF</t>
  </si>
  <si>
    <t>ALL UNIV VACATION PAYOFF</t>
  </si>
  <si>
    <t>ALL UNIV PROMOTIONS</t>
  </si>
  <si>
    <t>ALL UNIV MERIT MMA &amp; MAPE</t>
  </si>
  <si>
    <t>ALL UNIV MERIT COMMISSIONERS  PLAN</t>
  </si>
  <si>
    <t>ALL UNIV SICK LEAVE REPLACEMENT</t>
  </si>
  <si>
    <t>ALL UNIV $.10 PER MILE IFO</t>
  </si>
  <si>
    <t>0845 INSURANCE EARLY SEPARATION</t>
  </si>
  <si>
    <t>EQUIPMENT HOLDING 4000</t>
  </si>
  <si>
    <t>0820 UNEMPLOYMENT</t>
  </si>
  <si>
    <t>0831 WORKER'S COMPENSATION</t>
  </si>
  <si>
    <t>0831 WORKER'S COMPENSATON</t>
  </si>
  <si>
    <t>0180 SALARY HOLDING-ERI</t>
  </si>
  <si>
    <t>ARTS ADMINISTRATION</t>
  </si>
  <si>
    <t>ASSISTANT VP ACADEMIC AFFAIRS</t>
  </si>
  <si>
    <t>INNOVATION HOLDING</t>
  </si>
  <si>
    <t>GLOBAL STUDIES &amp; WORLD LANGUAGES</t>
  </si>
  <si>
    <t>ROCHESTER GLOBAL STUDIES &amp; WORLD LANGUAGES</t>
  </si>
  <si>
    <t>ADMIN SEARCHES</t>
  </si>
  <si>
    <t>ROCHESTER CONTRACT SHARED SERVICES</t>
  </si>
  <si>
    <t>ROCHESTER CONTRACT IT RESERVE</t>
  </si>
  <si>
    <t>COMPUTER SUPPORT-ROCHESTER</t>
  </si>
  <si>
    <t>ROCHESTER ITV</t>
  </si>
  <si>
    <t>WELLNESS CENTER RENT</t>
  </si>
  <si>
    <t>FACILITIES RENTAL-SU</t>
  </si>
  <si>
    <t>WEB CONFERENCING</t>
  </si>
  <si>
    <t>PRESIDENTIAL REIMBURSEMENT</t>
  </si>
  <si>
    <t>OCED SUMMER SESSION GENERATED REVENUE</t>
  </si>
  <si>
    <t>ASF TRAVEL</t>
  </si>
  <si>
    <t>ROCH EDUC FOUNDATION, RESEARCH &amp; TECH (EFRT)</t>
  </si>
  <si>
    <t>ROCHESTER PHYSICAL EDUCATION &amp; SPORTS SCIENCE (PESS)</t>
  </si>
  <si>
    <t>ITS DEVELOPMENT</t>
  </si>
  <si>
    <t>DEAN INTERNATIONAL PROGRAM</t>
  </si>
  <si>
    <t>EDUCATION BUSINESS</t>
  </si>
  <si>
    <t>IPAR ANNUAL FEES</t>
  </si>
  <si>
    <t xml:space="preserve">IPAR </t>
  </si>
  <si>
    <t>ASSESSMENT INCENTIVES</t>
  </si>
  <si>
    <t>HOBSON CRM SOFTWARE</t>
  </si>
  <si>
    <t>CREATIVE SERVICES</t>
  </si>
  <si>
    <t>EXTERNAL TUITION WAIVER METRO UNIV</t>
  </si>
  <si>
    <t>OCED SUMMER SESSION SALARY &amp; FRINGE 257600</t>
  </si>
  <si>
    <t>UTILITY SERVICES</t>
  </si>
  <si>
    <t>FY2012 INITIAL INTERNAL BUDGET</t>
  </si>
  <si>
    <t>WEB DEVELOPMENT</t>
  </si>
  <si>
    <t>GROUNDSKEEPING-STUDENT</t>
  </si>
  <si>
    <t>COMPOSITE ENGINEERING</t>
  </si>
  <si>
    <t>ADVISING SERVICES</t>
  </si>
  <si>
    <t>ADMINISTRATIVE PROFESSIONAL DEVELOPMENT</t>
  </si>
  <si>
    <t>ROCH COUNSELOR EDUCATION</t>
  </si>
  <si>
    <t>BASE SALARY PROBATIONARY</t>
  </si>
  <si>
    <t>As of 6/30/11</t>
  </si>
  <si>
    <t>SUMMARY OF TOTAL GENERAL FUND BUDGET - FY12</t>
  </si>
  <si>
    <t>Unclassified Salaries</t>
  </si>
  <si>
    <t>Classified Salaries</t>
  </si>
  <si>
    <t>Fringe Benefits</t>
  </si>
  <si>
    <t>Equipment</t>
  </si>
  <si>
    <t>FRINGE BENEFIT HOLDING</t>
  </si>
  <si>
    <t xml:space="preserve">Operating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</si>
</sst>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0"/>
      <name val="Times New Roman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wrapText="1"/>
    </xf>
    <xf numFmtId="38" fontId="2" fillId="0" borderId="0" xfId="0" applyNumberFormat="1" applyFont="1" applyAlignment="1">
      <alignment wrapText="1"/>
    </xf>
    <xf numFmtId="0" fontId="2" fillId="0" borderId="0" xfId="0" applyFont="1"/>
    <xf numFmtId="38" fontId="2" fillId="0" borderId="0" xfId="0" applyNumberFormat="1" applyFont="1"/>
    <xf numFmtId="38" fontId="3" fillId="0" borderId="0" xfId="0" applyNumberFormat="1" applyFont="1"/>
    <xf numFmtId="6" fontId="2" fillId="0" borderId="0" xfId="2" applyNumberFormat="1" applyFont="1"/>
    <xf numFmtId="6" fontId="2" fillId="0" borderId="0" xfId="0" applyNumberFormat="1" applyFont="1"/>
    <xf numFmtId="6" fontId="2" fillId="0" borderId="2" xfId="0" applyNumberFormat="1" applyFont="1" applyBorder="1"/>
    <xf numFmtId="6" fontId="2" fillId="0" borderId="0" xfId="0" applyNumberFormat="1" applyFont="1" applyFill="1"/>
    <xf numFmtId="38" fontId="2" fillId="0" borderId="0" xfId="0" applyNumberFormat="1" applyFont="1" applyFill="1"/>
    <xf numFmtId="6" fontId="2" fillId="0" borderId="0" xfId="0" applyNumberFormat="1" applyFont="1" applyBorder="1"/>
    <xf numFmtId="6" fontId="2" fillId="0" borderId="0" xfId="0" applyNumberFormat="1" applyFont="1" applyFill="1" applyBorder="1"/>
    <xf numFmtId="6" fontId="2" fillId="0" borderId="0" xfId="2" applyNumberFormat="1" applyFont="1" applyFill="1"/>
    <xf numFmtId="6" fontId="2" fillId="0" borderId="2" xfId="2" applyNumberFormat="1" applyFont="1" applyBorder="1"/>
    <xf numFmtId="0" fontId="4" fillId="0" borderId="0" xfId="0" applyFont="1"/>
    <xf numFmtId="38" fontId="4" fillId="0" borderId="0" xfId="0" applyNumberFormat="1" applyFont="1"/>
    <xf numFmtId="6" fontId="4" fillId="0" borderId="0" xfId="0" applyNumberFormat="1" applyFont="1"/>
    <xf numFmtId="6" fontId="2" fillId="0" borderId="0" xfId="0" applyNumberFormat="1" applyFont="1" applyAlignment="1">
      <alignment wrapText="1"/>
    </xf>
    <xf numFmtId="6" fontId="3" fillId="0" borderId="0" xfId="0" applyNumberFormat="1" applyFont="1" applyBorder="1" applyAlignment="1">
      <alignment horizontal="center"/>
    </xf>
    <xf numFmtId="6" fontId="3" fillId="0" borderId="0" xfId="0" quotePrefix="1" applyNumberFormat="1" applyFont="1" applyBorder="1" applyAlignment="1">
      <alignment horizontal="center"/>
    </xf>
    <xf numFmtId="6" fontId="3" fillId="0" borderId="0" xfId="0" quotePrefix="1" applyNumberFormat="1" applyFont="1" applyBorder="1" applyAlignment="1">
      <alignment horizontal="left"/>
    </xf>
    <xf numFmtId="6" fontId="2" fillId="0" borderId="0" xfId="0" applyNumberFormat="1" applyFont="1" applyAlignment="1">
      <alignment horizontal="center"/>
    </xf>
    <xf numFmtId="6" fontId="2" fillId="0" borderId="0" xfId="1" applyNumberFormat="1" applyFont="1"/>
    <xf numFmtId="6" fontId="3" fillId="0" borderId="1" xfId="0" applyNumberFormat="1" applyFont="1" applyBorder="1"/>
    <xf numFmtId="6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1"/>
  <sheetViews>
    <sheetView tabSelected="1" zoomScale="110" zoomScaleNormal="110" workbookViewId="0">
      <selection activeCell="G5" sqref="G5"/>
    </sheetView>
  </sheetViews>
  <sheetFormatPr defaultRowHeight="12.75" x14ac:dyDescent="0.2"/>
  <cols>
    <col min="1" max="1" width="10.1640625" style="3" bestFit="1" customWidth="1"/>
    <col min="2" max="2" width="46" style="4" customWidth="1"/>
    <col min="3" max="11" width="14.5" style="7" customWidth="1"/>
    <col min="12" max="20" width="14.5" style="4" customWidth="1"/>
    <col min="21" max="24" width="14.5" style="3" customWidth="1"/>
    <col min="25" max="16384" width="9.33203125" style="3"/>
  </cols>
  <sheetData>
    <row r="1" spans="1:20" s="15" customFormat="1" x14ac:dyDescent="0.2">
      <c r="A1" s="26" t="s">
        <v>16</v>
      </c>
      <c r="B1" s="26"/>
      <c r="C1" s="26"/>
      <c r="D1" s="26"/>
      <c r="E1" s="26"/>
      <c r="F1" s="26"/>
      <c r="G1" s="26"/>
      <c r="H1" s="26"/>
      <c r="I1" s="17"/>
      <c r="J1" s="17"/>
      <c r="K1" s="17"/>
      <c r="L1" s="16"/>
      <c r="M1" s="16"/>
      <c r="N1" s="16"/>
      <c r="O1" s="16"/>
      <c r="P1" s="16"/>
      <c r="Q1" s="16"/>
      <c r="R1" s="16"/>
      <c r="S1" s="16"/>
      <c r="T1" s="16"/>
    </row>
    <row r="2" spans="1:20" s="15" customFormat="1" x14ac:dyDescent="0.2">
      <c r="A2" s="26" t="s">
        <v>360</v>
      </c>
      <c r="B2" s="26"/>
      <c r="C2" s="26"/>
      <c r="D2" s="26"/>
      <c r="E2" s="26"/>
      <c r="F2" s="26"/>
      <c r="G2" s="26"/>
      <c r="H2" s="26"/>
      <c r="I2" s="17"/>
      <c r="J2" s="17"/>
      <c r="K2" s="17"/>
      <c r="L2" s="16"/>
      <c r="M2" s="16"/>
      <c r="N2" s="16"/>
      <c r="O2" s="16"/>
      <c r="P2" s="16"/>
      <c r="Q2" s="16"/>
      <c r="R2" s="16"/>
      <c r="S2" s="16"/>
      <c r="T2" s="16"/>
    </row>
    <row r="3" spans="1:20" s="15" customFormat="1" x14ac:dyDescent="0.2">
      <c r="A3" s="26" t="s">
        <v>359</v>
      </c>
      <c r="B3" s="26"/>
      <c r="C3" s="26"/>
      <c r="D3" s="26"/>
      <c r="E3" s="26"/>
      <c r="F3" s="26"/>
      <c r="G3" s="26"/>
      <c r="H3" s="26"/>
      <c r="I3" s="17"/>
      <c r="J3" s="17"/>
      <c r="K3" s="17"/>
      <c r="L3" s="16"/>
      <c r="M3" s="16"/>
      <c r="N3" s="16"/>
      <c r="O3" s="16"/>
      <c r="P3" s="16"/>
      <c r="Q3" s="16"/>
      <c r="R3" s="16"/>
      <c r="S3" s="16"/>
      <c r="T3" s="16"/>
    </row>
    <row r="4" spans="1:20" s="1" customFormat="1" ht="35.25" customHeight="1" x14ac:dyDescent="0.2">
      <c r="B4" s="2"/>
      <c r="C4" s="25" t="s">
        <v>361</v>
      </c>
      <c r="D4" s="25" t="s">
        <v>362</v>
      </c>
      <c r="E4" s="25" t="s">
        <v>363</v>
      </c>
      <c r="F4" s="25" t="s">
        <v>364</v>
      </c>
      <c r="G4" s="25" t="s">
        <v>366</v>
      </c>
      <c r="H4" s="25" t="s">
        <v>34</v>
      </c>
      <c r="I4" s="18"/>
      <c r="J4" s="18"/>
      <c r="K4" s="18"/>
      <c r="L4" s="2"/>
      <c r="M4" s="2"/>
      <c r="N4" s="2"/>
      <c r="O4" s="2"/>
      <c r="P4" s="2"/>
      <c r="Q4" s="2"/>
      <c r="R4" s="2"/>
      <c r="S4" s="2"/>
      <c r="T4" s="2"/>
    </row>
    <row r="5" spans="1:20" x14ac:dyDescent="0.2">
      <c r="C5" s="19"/>
      <c r="D5" s="19"/>
      <c r="E5" s="20"/>
      <c r="F5" s="20"/>
      <c r="G5" s="21"/>
      <c r="H5" s="20"/>
    </row>
    <row r="6" spans="1:20" x14ac:dyDescent="0.2">
      <c r="B6" s="5" t="s">
        <v>1</v>
      </c>
    </row>
    <row r="7" spans="1:20" x14ac:dyDescent="0.2">
      <c r="A7" s="3">
        <v>215001</v>
      </c>
      <c r="B7" s="4" t="s">
        <v>35</v>
      </c>
      <c r="C7" s="6">
        <v>0</v>
      </c>
      <c r="D7" s="6">
        <v>94753.52</v>
      </c>
      <c r="E7" s="6">
        <f>SUM(C7:D7)*0.32</f>
        <v>30321.126400000001</v>
      </c>
      <c r="F7" s="6">
        <v>0</v>
      </c>
      <c r="G7" s="6">
        <v>21570</v>
      </c>
      <c r="H7" s="6">
        <f t="shared" ref="H7:H20" si="0">+C7+D7+E7+F7+G7</f>
        <v>146644.6464</v>
      </c>
    </row>
    <row r="8" spans="1:20" x14ac:dyDescent="0.2">
      <c r="A8" s="3">
        <v>215002</v>
      </c>
      <c r="B8" s="4" t="s">
        <v>36</v>
      </c>
      <c r="C8" s="6">
        <v>0</v>
      </c>
      <c r="D8" s="6">
        <v>0</v>
      </c>
      <c r="E8" s="6">
        <f t="shared" ref="E8:E17" si="1">SUM(C8:D8)*0.32</f>
        <v>0</v>
      </c>
      <c r="F8" s="6">
        <v>0</v>
      </c>
      <c r="G8" s="6">
        <v>8000</v>
      </c>
      <c r="H8" s="6">
        <f t="shared" si="0"/>
        <v>8000</v>
      </c>
    </row>
    <row r="9" spans="1:20" x14ac:dyDescent="0.2">
      <c r="A9" s="3">
        <v>215011</v>
      </c>
      <c r="B9" s="4" t="s">
        <v>37</v>
      </c>
      <c r="C9" s="6">
        <v>0</v>
      </c>
      <c r="D9" s="6">
        <v>0</v>
      </c>
      <c r="E9" s="6">
        <f t="shared" si="1"/>
        <v>0</v>
      </c>
      <c r="F9" s="6">
        <v>0</v>
      </c>
      <c r="G9" s="6">
        <v>24000</v>
      </c>
      <c r="H9" s="6">
        <f t="shared" si="0"/>
        <v>24000</v>
      </c>
    </row>
    <row r="10" spans="1:20" x14ac:dyDescent="0.2">
      <c r="A10" s="3">
        <v>215017</v>
      </c>
      <c r="B10" s="4" t="s">
        <v>38</v>
      </c>
      <c r="C10" s="6">
        <v>0</v>
      </c>
      <c r="D10" s="6">
        <v>0</v>
      </c>
      <c r="E10" s="6">
        <f t="shared" si="1"/>
        <v>0</v>
      </c>
      <c r="F10" s="6">
        <v>0</v>
      </c>
      <c r="G10" s="6">
        <v>28423</v>
      </c>
      <c r="H10" s="6">
        <f t="shared" si="0"/>
        <v>28423</v>
      </c>
    </row>
    <row r="11" spans="1:20" x14ac:dyDescent="0.2">
      <c r="A11" s="3">
        <v>215026</v>
      </c>
      <c r="B11" s="4" t="s">
        <v>39</v>
      </c>
      <c r="C11" s="6">
        <v>0</v>
      </c>
      <c r="D11" s="6">
        <v>0</v>
      </c>
      <c r="E11" s="6">
        <f t="shared" si="1"/>
        <v>0</v>
      </c>
      <c r="F11" s="6">
        <v>0</v>
      </c>
      <c r="G11" s="6">
        <v>10430</v>
      </c>
      <c r="H11" s="6">
        <f t="shared" si="0"/>
        <v>10430</v>
      </c>
    </row>
    <row r="12" spans="1:20" x14ac:dyDescent="0.2">
      <c r="A12" s="3">
        <v>215027</v>
      </c>
      <c r="B12" s="4" t="s">
        <v>40</v>
      </c>
      <c r="C12" s="6">
        <v>0</v>
      </c>
      <c r="D12" s="6">
        <v>2000</v>
      </c>
      <c r="E12" s="6">
        <f t="shared" si="1"/>
        <v>640</v>
      </c>
      <c r="F12" s="6">
        <v>0</v>
      </c>
      <c r="G12" s="6">
        <v>11760</v>
      </c>
      <c r="H12" s="6">
        <f t="shared" si="0"/>
        <v>14400</v>
      </c>
    </row>
    <row r="13" spans="1:20" x14ac:dyDescent="0.2">
      <c r="A13" s="3">
        <v>215034</v>
      </c>
      <c r="B13" s="4" t="s">
        <v>41</v>
      </c>
      <c r="C13" s="7">
        <v>0</v>
      </c>
      <c r="D13" s="7">
        <v>0</v>
      </c>
      <c r="E13" s="6">
        <f t="shared" si="1"/>
        <v>0</v>
      </c>
      <c r="F13" s="7">
        <v>0</v>
      </c>
      <c r="G13" s="6">
        <v>30000</v>
      </c>
      <c r="H13" s="6">
        <f t="shared" si="0"/>
        <v>30000</v>
      </c>
    </row>
    <row r="14" spans="1:20" x14ac:dyDescent="0.2">
      <c r="A14" s="3">
        <v>215078</v>
      </c>
      <c r="B14" s="4" t="s">
        <v>42</v>
      </c>
      <c r="C14" s="7">
        <v>0</v>
      </c>
      <c r="D14" s="7">
        <v>0</v>
      </c>
      <c r="E14" s="6">
        <f t="shared" si="1"/>
        <v>0</v>
      </c>
      <c r="F14" s="7">
        <v>0</v>
      </c>
      <c r="G14" s="6">
        <v>65069</v>
      </c>
      <c r="H14" s="6">
        <f t="shared" si="0"/>
        <v>65069</v>
      </c>
    </row>
    <row r="15" spans="1:20" x14ac:dyDescent="0.2">
      <c r="A15" s="3">
        <v>215079</v>
      </c>
      <c r="B15" s="4" t="s">
        <v>278</v>
      </c>
      <c r="C15" s="7">
        <v>0</v>
      </c>
      <c r="D15" s="7">
        <v>0</v>
      </c>
      <c r="E15" s="7">
        <f>SUM(C15:D15)*0.32</f>
        <v>0</v>
      </c>
      <c r="F15" s="7">
        <v>0</v>
      </c>
      <c r="G15" s="6">
        <v>20000</v>
      </c>
      <c r="H15" s="7">
        <f t="shared" si="0"/>
        <v>20000</v>
      </c>
    </row>
    <row r="16" spans="1:20" x14ac:dyDescent="0.2">
      <c r="A16" s="3">
        <v>216010</v>
      </c>
      <c r="B16" s="4" t="s">
        <v>327</v>
      </c>
      <c r="C16" s="7">
        <v>0</v>
      </c>
      <c r="D16" s="7">
        <v>0</v>
      </c>
      <c r="E16" s="6">
        <f t="shared" si="1"/>
        <v>0</v>
      </c>
      <c r="F16" s="7">
        <v>0</v>
      </c>
      <c r="G16" s="6">
        <v>20000</v>
      </c>
      <c r="H16" s="6">
        <f t="shared" si="0"/>
        <v>20000</v>
      </c>
    </row>
    <row r="17" spans="1:8" x14ac:dyDescent="0.2">
      <c r="A17" s="3">
        <v>216013</v>
      </c>
      <c r="B17" s="4" t="s">
        <v>43</v>
      </c>
      <c r="C17" s="7">
        <v>80000</v>
      </c>
      <c r="D17" s="6">
        <v>42992</v>
      </c>
      <c r="E17" s="6">
        <f t="shared" si="1"/>
        <v>39357.440000000002</v>
      </c>
      <c r="F17" s="6">
        <v>0</v>
      </c>
      <c r="G17" s="6">
        <v>19782</v>
      </c>
      <c r="H17" s="6">
        <f t="shared" si="0"/>
        <v>182131.44</v>
      </c>
    </row>
    <row r="18" spans="1:8" x14ac:dyDescent="0.2">
      <c r="A18" s="3">
        <v>216022</v>
      </c>
      <c r="B18" s="4" t="s">
        <v>276</v>
      </c>
      <c r="C18" s="7">
        <v>0</v>
      </c>
      <c r="D18" s="7">
        <v>49590</v>
      </c>
      <c r="E18" s="7">
        <f>SUM(C18:D18)*0.32</f>
        <v>15868.800000000001</v>
      </c>
      <c r="F18" s="7">
        <v>0</v>
      </c>
      <c r="G18" s="6">
        <v>3000</v>
      </c>
      <c r="H18" s="7">
        <f t="shared" si="0"/>
        <v>68458.8</v>
      </c>
    </row>
    <row r="19" spans="1:8" x14ac:dyDescent="0.2">
      <c r="A19" s="3">
        <v>216023</v>
      </c>
      <c r="B19" s="4" t="s">
        <v>277</v>
      </c>
      <c r="C19" s="7">
        <v>0</v>
      </c>
      <c r="D19" s="7">
        <v>0</v>
      </c>
      <c r="E19" s="7">
        <f>SUM(C19:D19)*0.32</f>
        <v>0</v>
      </c>
      <c r="F19" s="7">
        <v>0</v>
      </c>
      <c r="G19" s="6">
        <v>16500</v>
      </c>
      <c r="H19" s="6">
        <f t="shared" si="0"/>
        <v>16500</v>
      </c>
    </row>
    <row r="20" spans="1:8" x14ac:dyDescent="0.2">
      <c r="A20" s="3">
        <v>216095</v>
      </c>
      <c r="B20" s="4" t="s">
        <v>279</v>
      </c>
      <c r="C20" s="7">
        <v>0</v>
      </c>
      <c r="D20" s="7">
        <v>0</v>
      </c>
      <c r="E20" s="7">
        <f>SUM(C20:D20)*0.32</f>
        <v>0</v>
      </c>
      <c r="F20" s="7">
        <v>0</v>
      </c>
      <c r="G20" s="6">
        <v>11335</v>
      </c>
      <c r="H20" s="7">
        <f t="shared" si="0"/>
        <v>11335</v>
      </c>
    </row>
    <row r="22" spans="1:8" x14ac:dyDescent="0.2">
      <c r="B22" s="4" t="s">
        <v>2</v>
      </c>
      <c r="C22" s="8">
        <f t="shared" ref="C22:H22" si="2">SUM(C7:C21)</f>
        <v>80000</v>
      </c>
      <c r="D22" s="8">
        <f t="shared" si="2"/>
        <v>189335.52000000002</v>
      </c>
      <c r="E22" s="8">
        <f t="shared" si="2"/>
        <v>86187.366400000014</v>
      </c>
      <c r="F22" s="8">
        <f t="shared" si="2"/>
        <v>0</v>
      </c>
      <c r="G22" s="8">
        <f t="shared" si="2"/>
        <v>289869</v>
      </c>
      <c r="H22" s="8">
        <f t="shared" si="2"/>
        <v>645391.88639999996</v>
      </c>
    </row>
    <row r="23" spans="1:8" x14ac:dyDescent="0.2">
      <c r="C23" s="6"/>
      <c r="D23" s="22"/>
    </row>
    <row r="24" spans="1:8" x14ac:dyDescent="0.2">
      <c r="B24" s="5" t="s">
        <v>18</v>
      </c>
    </row>
    <row r="25" spans="1:8" x14ac:dyDescent="0.2">
      <c r="A25" s="3">
        <v>210042</v>
      </c>
      <c r="B25" s="4" t="s">
        <v>44</v>
      </c>
      <c r="C25" s="6">
        <v>0</v>
      </c>
      <c r="D25" s="6">
        <v>0</v>
      </c>
      <c r="E25" s="6">
        <f>SUM(C25:D25)*0.32</f>
        <v>0</v>
      </c>
      <c r="F25" s="6">
        <v>0</v>
      </c>
      <c r="G25" s="7">
        <v>930</v>
      </c>
      <c r="H25" s="6">
        <f t="shared" ref="H25:H56" si="3">+C25+D25+E25+F25+G25</f>
        <v>930</v>
      </c>
    </row>
    <row r="26" spans="1:8" x14ac:dyDescent="0.2">
      <c r="A26" s="3">
        <v>210076</v>
      </c>
      <c r="B26" s="4" t="s">
        <v>45</v>
      </c>
      <c r="C26" s="6">
        <v>0</v>
      </c>
      <c r="D26" s="6">
        <v>0</v>
      </c>
      <c r="E26" s="6">
        <f t="shared" ref="E26:E76" si="4">SUM(C26:D26)*0.32</f>
        <v>0</v>
      </c>
      <c r="F26" s="6">
        <v>0</v>
      </c>
      <c r="G26" s="7">
        <v>10784</v>
      </c>
      <c r="H26" s="6">
        <f t="shared" si="3"/>
        <v>10784</v>
      </c>
    </row>
    <row r="27" spans="1:8" x14ac:dyDescent="0.2">
      <c r="A27" s="3">
        <v>210314</v>
      </c>
      <c r="B27" s="4" t="s">
        <v>345</v>
      </c>
      <c r="C27" s="6">
        <v>0</v>
      </c>
      <c r="D27" s="6">
        <v>0</v>
      </c>
      <c r="E27" s="6">
        <f t="shared" si="4"/>
        <v>0</v>
      </c>
      <c r="F27" s="6">
        <v>0</v>
      </c>
      <c r="G27" s="7">
        <v>5000</v>
      </c>
      <c r="H27" s="6">
        <f t="shared" si="3"/>
        <v>5000</v>
      </c>
    </row>
    <row r="28" spans="1:8" x14ac:dyDescent="0.2">
      <c r="A28" s="3">
        <v>210315</v>
      </c>
      <c r="B28" s="4" t="s">
        <v>46</v>
      </c>
      <c r="C28" s="6">
        <v>0</v>
      </c>
      <c r="D28" s="6">
        <v>0</v>
      </c>
      <c r="E28" s="6">
        <f t="shared" si="4"/>
        <v>0</v>
      </c>
      <c r="F28" s="6">
        <v>0</v>
      </c>
      <c r="G28" s="7">
        <v>0</v>
      </c>
      <c r="H28" s="6">
        <f t="shared" si="3"/>
        <v>0</v>
      </c>
    </row>
    <row r="29" spans="1:8" x14ac:dyDescent="0.2">
      <c r="A29" s="3">
        <v>210316</v>
      </c>
      <c r="B29" s="4" t="s">
        <v>343</v>
      </c>
      <c r="C29" s="6">
        <v>0</v>
      </c>
      <c r="D29" s="6">
        <v>0</v>
      </c>
      <c r="E29" s="6">
        <f t="shared" si="4"/>
        <v>0</v>
      </c>
      <c r="F29" s="6">
        <v>0</v>
      </c>
      <c r="G29" s="7">
        <v>40000</v>
      </c>
      <c r="H29" s="6">
        <f t="shared" si="3"/>
        <v>40000</v>
      </c>
    </row>
    <row r="30" spans="1:8" x14ac:dyDescent="0.2">
      <c r="A30" s="3">
        <v>210319</v>
      </c>
      <c r="B30" s="4" t="s">
        <v>47</v>
      </c>
      <c r="C30" s="6">
        <v>0</v>
      </c>
      <c r="D30" s="6">
        <v>0</v>
      </c>
      <c r="E30" s="6">
        <f t="shared" si="4"/>
        <v>0</v>
      </c>
      <c r="F30" s="6">
        <v>0</v>
      </c>
      <c r="G30" s="7">
        <v>0</v>
      </c>
      <c r="H30" s="6">
        <f t="shared" si="3"/>
        <v>0</v>
      </c>
    </row>
    <row r="31" spans="1:8" x14ac:dyDescent="0.2">
      <c r="A31" s="3">
        <v>210320</v>
      </c>
      <c r="B31" s="4" t="s">
        <v>344</v>
      </c>
      <c r="C31" s="6">
        <v>113365</v>
      </c>
      <c r="D31" s="6">
        <v>150175.29999999999</v>
      </c>
      <c r="E31" s="6">
        <f t="shared" si="4"/>
        <v>84332.895999999993</v>
      </c>
      <c r="F31" s="6">
        <v>0</v>
      </c>
      <c r="G31" s="7">
        <v>23280</v>
      </c>
      <c r="H31" s="6">
        <f t="shared" si="3"/>
        <v>371153.196</v>
      </c>
    </row>
    <row r="32" spans="1:8" x14ac:dyDescent="0.2">
      <c r="A32" s="3">
        <v>210301</v>
      </c>
      <c r="B32" s="4" t="s">
        <v>48</v>
      </c>
      <c r="C32" s="6">
        <v>0</v>
      </c>
      <c r="D32" s="6">
        <v>42992</v>
      </c>
      <c r="E32" s="6">
        <f t="shared" si="4"/>
        <v>13757.44</v>
      </c>
      <c r="F32" s="6">
        <v>0</v>
      </c>
      <c r="G32" s="7">
        <v>9965</v>
      </c>
      <c r="H32" s="6">
        <f t="shared" si="3"/>
        <v>66714.44</v>
      </c>
    </row>
    <row r="33" spans="1:8" x14ac:dyDescent="0.2">
      <c r="A33" s="3">
        <v>210301</v>
      </c>
      <c r="B33" s="4" t="s">
        <v>49</v>
      </c>
      <c r="C33" s="7">
        <v>290000</v>
      </c>
      <c r="D33" s="6">
        <v>0</v>
      </c>
      <c r="E33" s="6">
        <f t="shared" si="4"/>
        <v>92800</v>
      </c>
      <c r="F33" s="6">
        <v>0</v>
      </c>
      <c r="G33" s="7">
        <v>0</v>
      </c>
      <c r="H33" s="6">
        <f t="shared" si="3"/>
        <v>382800</v>
      </c>
    </row>
    <row r="34" spans="1:8" x14ac:dyDescent="0.2">
      <c r="A34" s="3">
        <v>210450</v>
      </c>
      <c r="B34" s="4" t="s">
        <v>50</v>
      </c>
      <c r="C34" s="6">
        <v>81668</v>
      </c>
      <c r="D34" s="6">
        <v>25351.919999999998</v>
      </c>
      <c r="E34" s="6">
        <f t="shared" si="4"/>
        <v>34246.374400000001</v>
      </c>
      <c r="F34" s="6">
        <v>0</v>
      </c>
      <c r="G34" s="7">
        <v>2133</v>
      </c>
      <c r="H34" s="6">
        <f t="shared" si="3"/>
        <v>143399.29440000001</v>
      </c>
    </row>
    <row r="35" spans="1:8" x14ac:dyDescent="0.2">
      <c r="A35" s="3">
        <v>212010</v>
      </c>
      <c r="B35" s="4" t="s">
        <v>51</v>
      </c>
      <c r="C35" s="6">
        <v>0</v>
      </c>
      <c r="D35" s="6">
        <v>0</v>
      </c>
      <c r="E35" s="6">
        <f t="shared" si="4"/>
        <v>0</v>
      </c>
      <c r="F35" s="6">
        <v>0</v>
      </c>
      <c r="G35" s="7">
        <v>0</v>
      </c>
      <c r="H35" s="6">
        <f t="shared" si="3"/>
        <v>0</v>
      </c>
    </row>
    <row r="36" spans="1:8" x14ac:dyDescent="0.2">
      <c r="A36" s="3">
        <v>213006</v>
      </c>
      <c r="B36" s="4" t="s">
        <v>52</v>
      </c>
      <c r="C36" s="6">
        <v>0</v>
      </c>
      <c r="D36" s="6">
        <v>0</v>
      </c>
      <c r="E36" s="6">
        <f t="shared" si="4"/>
        <v>0</v>
      </c>
      <c r="F36" s="6">
        <v>0</v>
      </c>
      <c r="G36" s="7">
        <v>23250</v>
      </c>
      <c r="H36" s="6">
        <f t="shared" si="3"/>
        <v>23250</v>
      </c>
    </row>
    <row r="37" spans="1:8" x14ac:dyDescent="0.2">
      <c r="A37" s="3">
        <v>213007</v>
      </c>
      <c r="B37" s="4" t="s">
        <v>53</v>
      </c>
      <c r="C37" s="6">
        <v>0</v>
      </c>
      <c r="D37" s="6">
        <v>0</v>
      </c>
      <c r="E37" s="6">
        <f t="shared" si="4"/>
        <v>0</v>
      </c>
      <c r="F37" s="6">
        <v>0</v>
      </c>
      <c r="G37" s="7">
        <v>2325</v>
      </c>
      <c r="H37" s="6">
        <f t="shared" si="3"/>
        <v>2325</v>
      </c>
    </row>
    <row r="38" spans="1:8" x14ac:dyDescent="0.2">
      <c r="A38" s="3">
        <v>214022</v>
      </c>
      <c r="B38" s="4" t="s">
        <v>324</v>
      </c>
      <c r="C38" s="6">
        <v>0</v>
      </c>
      <c r="D38" s="6">
        <v>0</v>
      </c>
      <c r="E38" s="6">
        <f t="shared" si="4"/>
        <v>0</v>
      </c>
      <c r="F38" s="6">
        <v>0</v>
      </c>
      <c r="G38" s="7">
        <v>400000</v>
      </c>
      <c r="H38" s="6">
        <f t="shared" si="3"/>
        <v>400000</v>
      </c>
    </row>
    <row r="39" spans="1:8" x14ac:dyDescent="0.2">
      <c r="A39" s="3">
        <v>215003</v>
      </c>
      <c r="B39" s="4" t="s">
        <v>54</v>
      </c>
      <c r="C39" s="6">
        <v>0</v>
      </c>
      <c r="D39" s="6">
        <v>0</v>
      </c>
      <c r="E39" s="6">
        <f t="shared" si="4"/>
        <v>0</v>
      </c>
      <c r="F39" s="6">
        <v>0</v>
      </c>
      <c r="G39" s="7">
        <v>645</v>
      </c>
      <c r="H39" s="6">
        <f t="shared" si="3"/>
        <v>645</v>
      </c>
    </row>
    <row r="40" spans="1:8" x14ac:dyDescent="0.2">
      <c r="A40" s="3">
        <v>215005</v>
      </c>
      <c r="B40" s="4" t="s">
        <v>55</v>
      </c>
      <c r="C40" s="6">
        <f>304967-141671+18500</f>
        <v>181796</v>
      </c>
      <c r="D40" s="6">
        <v>81575.3</v>
      </c>
      <c r="E40" s="6">
        <f t="shared" si="4"/>
        <v>84278.815999999992</v>
      </c>
      <c r="F40" s="6">
        <v>0</v>
      </c>
      <c r="G40" s="7">
        <v>31840</v>
      </c>
      <c r="H40" s="6">
        <f t="shared" si="3"/>
        <v>379490.11599999998</v>
      </c>
    </row>
    <row r="41" spans="1:8" x14ac:dyDescent="0.2">
      <c r="A41" s="3">
        <v>215007</v>
      </c>
      <c r="B41" s="4" t="s">
        <v>56</v>
      </c>
      <c r="C41" s="6">
        <v>9818</v>
      </c>
      <c r="D41" s="6">
        <v>5000</v>
      </c>
      <c r="E41" s="6">
        <f t="shared" si="4"/>
        <v>4741.76</v>
      </c>
      <c r="F41" s="6">
        <v>0</v>
      </c>
      <c r="G41" s="7">
        <v>35744</v>
      </c>
      <c r="H41" s="6">
        <f t="shared" si="3"/>
        <v>55303.76</v>
      </c>
    </row>
    <row r="42" spans="1:8" x14ac:dyDescent="0.2">
      <c r="A42" s="3">
        <v>210075</v>
      </c>
      <c r="B42" s="4" t="s">
        <v>57</v>
      </c>
      <c r="C42" s="6">
        <v>0</v>
      </c>
      <c r="D42" s="6">
        <v>0</v>
      </c>
      <c r="E42" s="6">
        <f t="shared" si="4"/>
        <v>0</v>
      </c>
      <c r="F42" s="6">
        <v>0</v>
      </c>
      <c r="G42" s="7">
        <v>199570</v>
      </c>
      <c r="H42" s="6">
        <f t="shared" si="3"/>
        <v>199570</v>
      </c>
    </row>
    <row r="43" spans="1:8" x14ac:dyDescent="0.2">
      <c r="A43" s="3">
        <v>215014</v>
      </c>
      <c r="B43" s="4" t="s">
        <v>58</v>
      </c>
      <c r="C43" s="6">
        <v>0</v>
      </c>
      <c r="D43" s="6">
        <v>0</v>
      </c>
      <c r="E43" s="6">
        <f t="shared" si="4"/>
        <v>0</v>
      </c>
      <c r="F43" s="6">
        <v>0</v>
      </c>
      <c r="G43" s="7">
        <v>182416</v>
      </c>
      <c r="H43" s="6">
        <f t="shared" si="3"/>
        <v>182416</v>
      </c>
    </row>
    <row r="44" spans="1:8" x14ac:dyDescent="0.2">
      <c r="A44" s="3">
        <v>215016</v>
      </c>
      <c r="B44" s="4" t="s">
        <v>59</v>
      </c>
      <c r="C44" s="6">
        <v>0</v>
      </c>
      <c r="D44" s="6">
        <v>0</v>
      </c>
      <c r="E44" s="6">
        <f t="shared" si="4"/>
        <v>0</v>
      </c>
      <c r="F44" s="6">
        <v>0</v>
      </c>
      <c r="G44" s="7">
        <v>16740</v>
      </c>
      <c r="H44" s="6">
        <f t="shared" si="3"/>
        <v>16740</v>
      </c>
    </row>
    <row r="45" spans="1:8" x14ac:dyDescent="0.2">
      <c r="A45" s="3">
        <v>215020</v>
      </c>
      <c r="B45" s="4" t="s">
        <v>323</v>
      </c>
      <c r="C45" s="6">
        <v>0</v>
      </c>
      <c r="D45" s="6">
        <v>0</v>
      </c>
      <c r="E45" s="6">
        <f t="shared" si="4"/>
        <v>0</v>
      </c>
      <c r="F45" s="6">
        <v>0</v>
      </c>
      <c r="G45" s="7">
        <v>1720</v>
      </c>
      <c r="H45" s="6">
        <f t="shared" si="3"/>
        <v>1720</v>
      </c>
    </row>
    <row r="46" spans="1:8" x14ac:dyDescent="0.2">
      <c r="A46" s="3">
        <v>215031</v>
      </c>
      <c r="B46" s="4" t="s">
        <v>60</v>
      </c>
      <c r="C46" s="6">
        <v>250000</v>
      </c>
      <c r="D46" s="6">
        <v>0</v>
      </c>
      <c r="E46" s="6">
        <f t="shared" si="4"/>
        <v>80000</v>
      </c>
      <c r="F46" s="6">
        <v>0</v>
      </c>
      <c r="G46" s="7">
        <v>0</v>
      </c>
      <c r="H46" s="6">
        <f t="shared" si="3"/>
        <v>330000</v>
      </c>
    </row>
    <row r="47" spans="1:8" x14ac:dyDescent="0.2">
      <c r="A47" s="3">
        <v>215032</v>
      </c>
      <c r="B47" s="4" t="s">
        <v>358</v>
      </c>
      <c r="C47" s="6">
        <v>380513.54</v>
      </c>
      <c r="D47" s="6">
        <v>0</v>
      </c>
      <c r="E47" s="6">
        <f t="shared" si="4"/>
        <v>121764.33279999999</v>
      </c>
      <c r="F47" s="6">
        <v>0</v>
      </c>
      <c r="G47" s="7">
        <v>0</v>
      </c>
      <c r="H47" s="6">
        <f t="shared" si="3"/>
        <v>502277.87279999995</v>
      </c>
    </row>
    <row r="48" spans="1:8" x14ac:dyDescent="0.2">
      <c r="A48" s="3">
        <v>215036</v>
      </c>
      <c r="B48" s="4" t="s">
        <v>61</v>
      </c>
      <c r="C48" s="6">
        <v>81513</v>
      </c>
      <c r="D48" s="6">
        <v>0</v>
      </c>
      <c r="E48" s="6">
        <f t="shared" si="4"/>
        <v>26084.16</v>
      </c>
      <c r="F48" s="6">
        <v>0</v>
      </c>
      <c r="G48" s="7">
        <v>0</v>
      </c>
      <c r="H48" s="6">
        <f t="shared" si="3"/>
        <v>107597.16</v>
      </c>
    </row>
    <row r="49" spans="1:8" x14ac:dyDescent="0.2">
      <c r="A49" s="3">
        <v>215039</v>
      </c>
      <c r="B49" s="4" t="s">
        <v>62</v>
      </c>
      <c r="C49" s="6">
        <v>44164.14</v>
      </c>
      <c r="D49" s="6">
        <v>19669</v>
      </c>
      <c r="E49" s="6">
        <f t="shared" si="4"/>
        <v>20426.604800000001</v>
      </c>
      <c r="F49" s="6">
        <v>0</v>
      </c>
      <c r="G49" s="7">
        <v>19103</v>
      </c>
      <c r="H49" s="6">
        <f t="shared" si="3"/>
        <v>103362.7448</v>
      </c>
    </row>
    <row r="50" spans="1:8" x14ac:dyDescent="0.2">
      <c r="A50" s="3">
        <v>215044</v>
      </c>
      <c r="B50" s="4" t="s">
        <v>341</v>
      </c>
      <c r="C50" s="6">
        <f>20458.21+83394.79</f>
        <v>103853</v>
      </c>
      <c r="D50" s="6">
        <v>35710.46</v>
      </c>
      <c r="E50" s="6">
        <f t="shared" si="4"/>
        <v>44660.307199999996</v>
      </c>
      <c r="F50" s="6">
        <v>0</v>
      </c>
      <c r="G50" s="7">
        <v>19517</v>
      </c>
      <c r="H50" s="6">
        <f t="shared" si="3"/>
        <v>203740.7672</v>
      </c>
    </row>
    <row r="51" spans="1:8" x14ac:dyDescent="0.2">
      <c r="A51" s="3">
        <v>215045</v>
      </c>
      <c r="B51" s="4" t="s">
        <v>63</v>
      </c>
      <c r="C51" s="6">
        <v>141671</v>
      </c>
      <c r="D51" s="6">
        <v>0</v>
      </c>
      <c r="E51" s="6">
        <f t="shared" si="4"/>
        <v>45334.720000000001</v>
      </c>
      <c r="F51" s="6">
        <v>0</v>
      </c>
      <c r="G51" s="7">
        <v>6510</v>
      </c>
      <c r="H51" s="6">
        <f t="shared" si="3"/>
        <v>193515.72</v>
      </c>
    </row>
    <row r="52" spans="1:8" x14ac:dyDescent="0.2">
      <c r="A52" s="3">
        <v>215046</v>
      </c>
      <c r="B52" s="4" t="s">
        <v>64</v>
      </c>
      <c r="C52" s="6">
        <f>647824-106827</f>
        <v>540997</v>
      </c>
      <c r="D52" s="6">
        <v>0</v>
      </c>
      <c r="E52" s="6">
        <f t="shared" si="4"/>
        <v>173119.04</v>
      </c>
      <c r="F52" s="6">
        <v>0</v>
      </c>
      <c r="G52" s="7">
        <v>0</v>
      </c>
      <c r="H52" s="6">
        <f t="shared" si="3"/>
        <v>714116.04</v>
      </c>
    </row>
    <row r="53" spans="1:8" x14ac:dyDescent="0.2">
      <c r="A53" s="3">
        <v>215047</v>
      </c>
      <c r="B53" s="4" t="s">
        <v>65</v>
      </c>
      <c r="C53" s="6">
        <v>0</v>
      </c>
      <c r="D53" s="6">
        <v>0</v>
      </c>
      <c r="E53" s="6">
        <f t="shared" si="4"/>
        <v>0</v>
      </c>
      <c r="F53" s="6">
        <v>0</v>
      </c>
      <c r="G53" s="7">
        <v>0</v>
      </c>
      <c r="H53" s="6">
        <f t="shared" si="3"/>
        <v>0</v>
      </c>
    </row>
    <row r="54" spans="1:8" x14ac:dyDescent="0.2">
      <c r="A54" s="3">
        <v>215203</v>
      </c>
      <c r="B54" s="4" t="s">
        <v>66</v>
      </c>
      <c r="C54" s="6">
        <v>0</v>
      </c>
      <c r="D54" s="6">
        <v>0</v>
      </c>
      <c r="E54" s="6">
        <f t="shared" si="4"/>
        <v>0</v>
      </c>
      <c r="F54" s="6">
        <v>0</v>
      </c>
      <c r="G54" s="7">
        <v>9562</v>
      </c>
      <c r="H54" s="6">
        <f t="shared" si="3"/>
        <v>9562</v>
      </c>
    </row>
    <row r="55" spans="1:8" x14ac:dyDescent="0.2">
      <c r="A55" s="3">
        <v>216021</v>
      </c>
      <c r="B55" s="4" t="s">
        <v>67</v>
      </c>
      <c r="C55" s="6">
        <v>0</v>
      </c>
      <c r="D55" s="6">
        <v>0</v>
      </c>
      <c r="E55" s="6">
        <f t="shared" si="4"/>
        <v>0</v>
      </c>
      <c r="F55" s="6">
        <v>0</v>
      </c>
      <c r="G55" s="7">
        <v>5000</v>
      </c>
      <c r="H55" s="6">
        <f t="shared" si="3"/>
        <v>5000</v>
      </c>
    </row>
    <row r="56" spans="1:8" x14ac:dyDescent="0.2">
      <c r="A56" s="3">
        <v>216024</v>
      </c>
      <c r="B56" s="4" t="s">
        <v>68</v>
      </c>
      <c r="C56" s="6">
        <v>0</v>
      </c>
      <c r="D56" s="6">
        <v>0</v>
      </c>
      <c r="E56" s="6">
        <f t="shared" si="4"/>
        <v>0</v>
      </c>
      <c r="F56" s="6">
        <v>0</v>
      </c>
      <c r="G56" s="7">
        <v>4650</v>
      </c>
      <c r="H56" s="6">
        <f t="shared" si="3"/>
        <v>4650</v>
      </c>
    </row>
    <row r="57" spans="1:8" x14ac:dyDescent="0.2">
      <c r="A57" s="3">
        <v>216052</v>
      </c>
      <c r="B57" s="4" t="s">
        <v>69</v>
      </c>
      <c r="C57" s="6">
        <v>0</v>
      </c>
      <c r="D57" s="6">
        <v>0</v>
      </c>
      <c r="E57" s="6">
        <f t="shared" si="4"/>
        <v>0</v>
      </c>
      <c r="F57" s="6">
        <v>0</v>
      </c>
      <c r="G57" s="7">
        <v>211000</v>
      </c>
      <c r="H57" s="6">
        <f t="shared" ref="H57:H88" si="5">+C57+D57+E57+F57+G57</f>
        <v>211000</v>
      </c>
    </row>
    <row r="58" spans="1:8" x14ac:dyDescent="0.2">
      <c r="A58" s="3">
        <v>216055</v>
      </c>
      <c r="B58" s="4" t="s">
        <v>70</v>
      </c>
      <c r="C58" s="6">
        <v>272033.55</v>
      </c>
      <c r="D58" s="6">
        <v>190351.73</v>
      </c>
      <c r="E58" s="6">
        <f t="shared" si="4"/>
        <v>147963.28960000002</v>
      </c>
      <c r="F58" s="6">
        <v>0</v>
      </c>
      <c r="G58" s="7">
        <v>51338</v>
      </c>
      <c r="H58" s="6">
        <f t="shared" si="5"/>
        <v>661686.56960000005</v>
      </c>
    </row>
    <row r="59" spans="1:8" x14ac:dyDescent="0.2">
      <c r="A59" s="3">
        <v>216057</v>
      </c>
      <c r="B59" s="4" t="s">
        <v>71</v>
      </c>
      <c r="C59" s="6">
        <v>72060</v>
      </c>
      <c r="D59" s="6">
        <v>0</v>
      </c>
      <c r="E59" s="6">
        <f t="shared" si="4"/>
        <v>23059.200000000001</v>
      </c>
      <c r="F59" s="6">
        <v>0</v>
      </c>
      <c r="G59" s="7">
        <v>0</v>
      </c>
      <c r="H59" s="6">
        <f t="shared" si="5"/>
        <v>95119.2</v>
      </c>
    </row>
    <row r="60" spans="1:8" x14ac:dyDescent="0.2">
      <c r="A60" s="3">
        <v>216070</v>
      </c>
      <c r="B60" s="4" t="s">
        <v>72</v>
      </c>
      <c r="C60" s="6">
        <f>48945+72673</f>
        <v>121618</v>
      </c>
      <c r="D60" s="6">
        <v>34452</v>
      </c>
      <c r="E60" s="6">
        <f t="shared" si="4"/>
        <v>49942.400000000001</v>
      </c>
      <c r="F60" s="6">
        <v>0</v>
      </c>
      <c r="G60" s="7">
        <v>34263</v>
      </c>
      <c r="H60" s="6">
        <f t="shared" si="5"/>
        <v>240275.4</v>
      </c>
    </row>
    <row r="61" spans="1:8" x14ac:dyDescent="0.2">
      <c r="A61" s="3">
        <v>216076</v>
      </c>
      <c r="B61" s="4" t="s">
        <v>73</v>
      </c>
      <c r="C61" s="6">
        <v>0</v>
      </c>
      <c r="D61" s="6">
        <v>0</v>
      </c>
      <c r="E61" s="6">
        <f t="shared" si="4"/>
        <v>0</v>
      </c>
      <c r="F61" s="6">
        <v>0</v>
      </c>
      <c r="G61" s="7">
        <v>23715</v>
      </c>
      <c r="H61" s="6">
        <f t="shared" si="5"/>
        <v>23715</v>
      </c>
    </row>
    <row r="62" spans="1:8" x14ac:dyDescent="0.2">
      <c r="A62" s="3">
        <v>216081</v>
      </c>
      <c r="B62" s="4" t="s">
        <v>74</v>
      </c>
      <c r="C62" s="6">
        <v>42607.199999999997</v>
      </c>
      <c r="D62" s="6">
        <v>22418.2</v>
      </c>
      <c r="E62" s="6">
        <f t="shared" si="4"/>
        <v>20808.127999999997</v>
      </c>
      <c r="F62" s="6">
        <v>0</v>
      </c>
      <c r="G62" s="7">
        <v>57680</v>
      </c>
      <c r="H62" s="6">
        <f t="shared" si="5"/>
        <v>143513.52799999999</v>
      </c>
    </row>
    <row r="63" spans="1:8" x14ac:dyDescent="0.2">
      <c r="A63" s="3">
        <v>216101</v>
      </c>
      <c r="B63" s="4" t="s">
        <v>75</v>
      </c>
      <c r="C63" s="6">
        <v>0</v>
      </c>
      <c r="D63" s="6">
        <v>0</v>
      </c>
      <c r="E63" s="6">
        <f t="shared" si="4"/>
        <v>0</v>
      </c>
      <c r="F63" s="6">
        <v>0</v>
      </c>
      <c r="G63" s="7">
        <v>13950</v>
      </c>
      <c r="H63" s="6">
        <f t="shared" si="5"/>
        <v>13950</v>
      </c>
    </row>
    <row r="64" spans="1:8" x14ac:dyDescent="0.2">
      <c r="A64" s="3">
        <v>216102</v>
      </c>
      <c r="B64" s="4" t="s">
        <v>76</v>
      </c>
      <c r="C64" s="6">
        <v>0</v>
      </c>
      <c r="D64" s="6">
        <v>0</v>
      </c>
      <c r="E64" s="6">
        <f t="shared" si="4"/>
        <v>0</v>
      </c>
      <c r="F64" s="6">
        <v>0</v>
      </c>
      <c r="G64" s="7">
        <v>9300</v>
      </c>
      <c r="H64" s="6">
        <f t="shared" si="5"/>
        <v>9300</v>
      </c>
    </row>
    <row r="65" spans="1:8" x14ac:dyDescent="0.2">
      <c r="A65" s="3">
        <v>216103</v>
      </c>
      <c r="B65" s="4" t="s">
        <v>77</v>
      </c>
      <c r="C65" s="6">
        <v>0</v>
      </c>
      <c r="D65" s="6">
        <v>0</v>
      </c>
      <c r="E65" s="6">
        <f t="shared" si="4"/>
        <v>0</v>
      </c>
      <c r="F65" s="6">
        <v>0</v>
      </c>
      <c r="G65" s="7">
        <v>4650</v>
      </c>
      <c r="H65" s="6">
        <f t="shared" si="5"/>
        <v>4650</v>
      </c>
    </row>
    <row r="66" spans="1:8" x14ac:dyDescent="0.2">
      <c r="A66" s="3">
        <v>216900</v>
      </c>
      <c r="B66" s="4" t="s">
        <v>78</v>
      </c>
      <c r="C66" s="6">
        <v>0</v>
      </c>
      <c r="D66" s="7">
        <v>0</v>
      </c>
      <c r="E66" s="6">
        <f t="shared" si="4"/>
        <v>0</v>
      </c>
      <c r="F66" s="7">
        <v>0</v>
      </c>
      <c r="G66" s="7">
        <v>27295</v>
      </c>
      <c r="H66" s="6">
        <f t="shared" si="5"/>
        <v>27295</v>
      </c>
    </row>
    <row r="67" spans="1:8" x14ac:dyDescent="0.2">
      <c r="A67" s="3">
        <v>216099</v>
      </c>
      <c r="B67" s="4" t="s">
        <v>328</v>
      </c>
      <c r="C67" s="6">
        <v>0</v>
      </c>
      <c r="D67" s="6">
        <v>0</v>
      </c>
      <c r="E67" s="6">
        <f t="shared" si="4"/>
        <v>0</v>
      </c>
      <c r="F67" s="6">
        <v>0</v>
      </c>
      <c r="G67" s="7">
        <v>76176</v>
      </c>
      <c r="H67" s="6">
        <f t="shared" si="5"/>
        <v>76176</v>
      </c>
    </row>
    <row r="68" spans="1:8" x14ac:dyDescent="0.2">
      <c r="A68" s="3">
        <v>216100</v>
      </c>
      <c r="B68" s="4" t="s">
        <v>329</v>
      </c>
      <c r="C68" s="6">
        <v>0</v>
      </c>
      <c r="D68" s="6">
        <v>0</v>
      </c>
      <c r="E68" s="6">
        <f t="shared" si="4"/>
        <v>0</v>
      </c>
      <c r="F68" s="6">
        <v>0</v>
      </c>
      <c r="G68" s="7">
        <v>30290</v>
      </c>
      <c r="H68" s="6">
        <f t="shared" si="5"/>
        <v>30290</v>
      </c>
    </row>
    <row r="69" spans="1:8" x14ac:dyDescent="0.2">
      <c r="A69" s="3">
        <v>216104</v>
      </c>
      <c r="B69" s="4" t="s">
        <v>331</v>
      </c>
      <c r="C69" s="6">
        <v>0</v>
      </c>
      <c r="D69" s="6">
        <v>43704.02</v>
      </c>
      <c r="E69" s="6">
        <f t="shared" si="4"/>
        <v>13985.286399999999</v>
      </c>
      <c r="F69" s="6">
        <v>0</v>
      </c>
      <c r="G69" s="7">
        <v>71000</v>
      </c>
      <c r="H69" s="6">
        <f t="shared" si="5"/>
        <v>128689.3064</v>
      </c>
    </row>
    <row r="70" spans="1:8" x14ac:dyDescent="0.2">
      <c r="A70" s="3">
        <v>217029</v>
      </c>
      <c r="B70" s="4" t="s">
        <v>79</v>
      </c>
      <c r="C70" s="6">
        <f>92700+53365+44900</f>
        <v>190965</v>
      </c>
      <c r="D70" s="7">
        <v>17029.25</v>
      </c>
      <c r="E70" s="6">
        <f t="shared" si="4"/>
        <v>66558.16</v>
      </c>
      <c r="F70" s="7">
        <v>0</v>
      </c>
      <c r="G70" s="7">
        <v>21136</v>
      </c>
      <c r="H70" s="6">
        <f t="shared" si="5"/>
        <v>295688.41000000003</v>
      </c>
    </row>
    <row r="71" spans="1:8" x14ac:dyDescent="0.2">
      <c r="A71" s="3">
        <v>217100</v>
      </c>
      <c r="B71" s="4" t="s">
        <v>80</v>
      </c>
      <c r="C71" s="6">
        <v>120753</v>
      </c>
      <c r="D71" s="7">
        <v>0</v>
      </c>
      <c r="E71" s="6">
        <f t="shared" si="4"/>
        <v>38640.959999999999</v>
      </c>
      <c r="F71" s="7">
        <v>0</v>
      </c>
      <c r="G71" s="7">
        <v>0</v>
      </c>
      <c r="H71" s="6">
        <f t="shared" si="5"/>
        <v>159393.96</v>
      </c>
    </row>
    <row r="72" spans="1:8" x14ac:dyDescent="0.2">
      <c r="A72" s="3">
        <v>217037</v>
      </c>
      <c r="B72" s="4" t="s">
        <v>81</v>
      </c>
      <c r="C72" s="6">
        <v>74009</v>
      </c>
      <c r="D72" s="7">
        <v>0</v>
      </c>
      <c r="E72" s="6">
        <f t="shared" si="4"/>
        <v>23682.880000000001</v>
      </c>
      <c r="F72" s="7">
        <v>0</v>
      </c>
      <c r="G72" s="7">
        <v>4650</v>
      </c>
      <c r="H72" s="6">
        <f t="shared" si="5"/>
        <v>102341.88</v>
      </c>
    </row>
    <row r="73" spans="1:8" x14ac:dyDescent="0.2">
      <c r="A73" s="3">
        <v>218003</v>
      </c>
      <c r="B73" s="4" t="s">
        <v>82</v>
      </c>
      <c r="C73" s="6">
        <v>54772.85</v>
      </c>
      <c r="D73" s="7">
        <v>0</v>
      </c>
      <c r="E73" s="6">
        <f t="shared" si="4"/>
        <v>17527.312000000002</v>
      </c>
      <c r="F73" s="7">
        <v>0</v>
      </c>
      <c r="G73" s="7">
        <v>0</v>
      </c>
      <c r="H73" s="6">
        <f t="shared" si="5"/>
        <v>72300.161999999997</v>
      </c>
    </row>
    <row r="74" spans="1:8" x14ac:dyDescent="0.2">
      <c r="A74" s="3">
        <v>219033</v>
      </c>
      <c r="B74" s="4" t="s">
        <v>83</v>
      </c>
      <c r="C74" s="6">
        <v>33091.03</v>
      </c>
      <c r="D74" s="7">
        <v>0</v>
      </c>
      <c r="E74" s="6">
        <f t="shared" si="4"/>
        <v>10589.1296</v>
      </c>
      <c r="F74" s="7">
        <v>0</v>
      </c>
      <c r="G74" s="7">
        <v>4650</v>
      </c>
      <c r="H74" s="6">
        <f t="shared" si="5"/>
        <v>48330.159599999999</v>
      </c>
    </row>
    <row r="75" spans="1:8" x14ac:dyDescent="0.2">
      <c r="A75" s="3">
        <v>230003</v>
      </c>
      <c r="B75" s="4" t="s">
        <v>84</v>
      </c>
      <c r="C75" s="7">
        <v>0</v>
      </c>
      <c r="D75" s="7">
        <v>0</v>
      </c>
      <c r="E75" s="6">
        <f t="shared" si="4"/>
        <v>0</v>
      </c>
      <c r="F75" s="7">
        <v>0</v>
      </c>
      <c r="G75" s="7">
        <v>0</v>
      </c>
      <c r="H75" s="6">
        <f t="shared" si="5"/>
        <v>0</v>
      </c>
    </row>
    <row r="76" spans="1:8" x14ac:dyDescent="0.2">
      <c r="A76" s="3">
        <v>230001</v>
      </c>
      <c r="B76" s="4" t="s">
        <v>85</v>
      </c>
      <c r="C76" s="6">
        <v>800000</v>
      </c>
      <c r="D76" s="6">
        <v>0</v>
      </c>
      <c r="E76" s="6">
        <f t="shared" si="4"/>
        <v>256000</v>
      </c>
      <c r="F76" s="6">
        <v>0</v>
      </c>
      <c r="G76" s="7">
        <v>18886</v>
      </c>
      <c r="H76" s="6">
        <f t="shared" si="5"/>
        <v>1074886</v>
      </c>
    </row>
    <row r="77" spans="1:8" x14ac:dyDescent="0.2">
      <c r="A77" s="3">
        <v>215196</v>
      </c>
      <c r="B77" s="4" t="s">
        <v>349</v>
      </c>
      <c r="C77" s="6">
        <v>0</v>
      </c>
      <c r="D77" s="6">
        <v>0</v>
      </c>
      <c r="E77" s="6">
        <v>103000</v>
      </c>
      <c r="F77" s="6">
        <v>0</v>
      </c>
      <c r="G77" s="7">
        <v>0</v>
      </c>
      <c r="H77" s="6">
        <f t="shared" si="5"/>
        <v>103000</v>
      </c>
    </row>
    <row r="78" spans="1:8" x14ac:dyDescent="0.2">
      <c r="C78" s="6"/>
      <c r="D78" s="6"/>
      <c r="E78" s="6"/>
      <c r="F78" s="6"/>
      <c r="H78" s="6"/>
    </row>
    <row r="79" spans="1:8" x14ac:dyDescent="0.2">
      <c r="B79" s="4" t="s">
        <v>17</v>
      </c>
      <c r="C79" s="8">
        <f t="shared" ref="C79:G79" si="6">SUM(C24:C78)</f>
        <v>4001268.3099999996</v>
      </c>
      <c r="D79" s="8">
        <f t="shared" si="6"/>
        <v>668429.17999999993</v>
      </c>
      <c r="E79" s="8">
        <f>SUM(E24:E78)</f>
        <v>1597303.1967999998</v>
      </c>
      <c r="F79" s="8">
        <f t="shared" si="6"/>
        <v>0</v>
      </c>
      <c r="G79" s="8">
        <f t="shared" si="6"/>
        <v>1710663</v>
      </c>
      <c r="H79" s="8">
        <f>SUM(H25:H78)</f>
        <v>7977663.6868000012</v>
      </c>
    </row>
    <row r="80" spans="1:8" x14ac:dyDescent="0.2">
      <c r="C80" s="6"/>
    </row>
    <row r="81" spans="1:8" x14ac:dyDescent="0.2">
      <c r="B81" s="5" t="s">
        <v>27</v>
      </c>
      <c r="C81" s="6"/>
    </row>
    <row r="82" spans="1:8" x14ac:dyDescent="0.2">
      <c r="A82" s="3">
        <v>212004</v>
      </c>
      <c r="B82" s="4" t="s">
        <v>86</v>
      </c>
      <c r="C82" s="7">
        <v>591229</v>
      </c>
      <c r="D82" s="6">
        <v>217469.66</v>
      </c>
      <c r="E82" s="6">
        <f>SUM(C82:D82)*0.32</f>
        <v>258783.57120000001</v>
      </c>
      <c r="F82" s="6">
        <v>0</v>
      </c>
      <c r="G82" s="7">
        <v>358328</v>
      </c>
      <c r="H82" s="7">
        <f t="shared" ref="H82:H87" si="7">+C82+D82+E82+F82+G82</f>
        <v>1425810.2312</v>
      </c>
    </row>
    <row r="83" spans="1:8" x14ac:dyDescent="0.2">
      <c r="A83" s="3">
        <v>212004</v>
      </c>
      <c r="B83" s="4" t="s">
        <v>87</v>
      </c>
      <c r="C83" s="7">
        <v>0</v>
      </c>
      <c r="D83" s="7">
        <v>0</v>
      </c>
      <c r="E83" s="6">
        <f t="shared" ref="E83:E87" si="8">SUM(C83:D83)*0.32</f>
        <v>0</v>
      </c>
      <c r="F83" s="7">
        <v>0</v>
      </c>
      <c r="G83" s="7">
        <v>692003</v>
      </c>
      <c r="H83" s="7">
        <f t="shared" si="7"/>
        <v>692003</v>
      </c>
    </row>
    <row r="84" spans="1:8" x14ac:dyDescent="0.2">
      <c r="A84" s="3">
        <v>212005</v>
      </c>
      <c r="B84" s="4" t="s">
        <v>88</v>
      </c>
      <c r="C84" s="7">
        <v>100857</v>
      </c>
      <c r="D84" s="7">
        <v>40418.81</v>
      </c>
      <c r="E84" s="6">
        <f t="shared" si="8"/>
        <v>45208.2592</v>
      </c>
      <c r="F84" s="7">
        <v>0</v>
      </c>
      <c r="G84" s="7">
        <v>4000</v>
      </c>
      <c r="H84" s="7">
        <f t="shared" si="7"/>
        <v>190484.0692</v>
      </c>
    </row>
    <row r="85" spans="1:8" x14ac:dyDescent="0.2">
      <c r="A85" s="3">
        <v>212008</v>
      </c>
      <c r="B85" s="4" t="s">
        <v>89</v>
      </c>
      <c r="C85" s="6">
        <v>0</v>
      </c>
      <c r="D85" s="7">
        <v>0</v>
      </c>
      <c r="E85" s="6">
        <f t="shared" si="8"/>
        <v>0</v>
      </c>
      <c r="F85" s="7">
        <v>0</v>
      </c>
      <c r="G85" s="7">
        <v>4000</v>
      </c>
      <c r="H85" s="7">
        <f t="shared" si="7"/>
        <v>4000</v>
      </c>
    </row>
    <row r="86" spans="1:8" x14ac:dyDescent="0.2">
      <c r="A86" s="3">
        <v>212009</v>
      </c>
      <c r="B86" s="4" t="s">
        <v>90</v>
      </c>
      <c r="C86" s="6">
        <v>0</v>
      </c>
      <c r="D86" s="7">
        <v>0</v>
      </c>
      <c r="E86" s="6">
        <f t="shared" si="8"/>
        <v>0</v>
      </c>
      <c r="F86" s="7">
        <v>0</v>
      </c>
      <c r="G86" s="7">
        <v>0</v>
      </c>
      <c r="H86" s="7">
        <f t="shared" si="7"/>
        <v>0</v>
      </c>
    </row>
    <row r="87" spans="1:8" x14ac:dyDescent="0.2">
      <c r="A87" s="3">
        <v>216098</v>
      </c>
      <c r="B87" s="4" t="s">
        <v>91</v>
      </c>
      <c r="C87" s="6">
        <v>0</v>
      </c>
      <c r="D87" s="7">
        <v>0</v>
      </c>
      <c r="E87" s="6">
        <f t="shared" si="8"/>
        <v>0</v>
      </c>
      <c r="F87" s="7">
        <v>0</v>
      </c>
      <c r="G87" s="7">
        <v>138113</v>
      </c>
      <c r="H87" s="7">
        <f t="shared" si="7"/>
        <v>138113</v>
      </c>
    </row>
    <row r="88" spans="1:8" x14ac:dyDescent="0.2">
      <c r="C88" s="6"/>
    </row>
    <row r="89" spans="1:8" x14ac:dyDescent="0.2">
      <c r="B89" s="4" t="s">
        <v>28</v>
      </c>
      <c r="C89" s="8">
        <f t="shared" ref="C89:G89" si="9">SUM(C82:C88)</f>
        <v>692086</v>
      </c>
      <c r="D89" s="8">
        <f t="shared" si="9"/>
        <v>257888.47</v>
      </c>
      <c r="E89" s="8">
        <f t="shared" si="9"/>
        <v>303991.83039999998</v>
      </c>
      <c r="F89" s="8">
        <f t="shared" si="9"/>
        <v>0</v>
      </c>
      <c r="G89" s="8">
        <f t="shared" si="9"/>
        <v>1196444</v>
      </c>
      <c r="H89" s="8">
        <f>SUM(H82:H87)</f>
        <v>2450410.3004000001</v>
      </c>
    </row>
    <row r="90" spans="1:8" x14ac:dyDescent="0.2">
      <c r="C90" s="6"/>
    </row>
    <row r="91" spans="1:8" x14ac:dyDescent="0.2">
      <c r="B91" s="5" t="s">
        <v>5</v>
      </c>
      <c r="C91" s="6"/>
    </row>
    <row r="92" spans="1:8" x14ac:dyDescent="0.2">
      <c r="A92" s="3">
        <v>210009</v>
      </c>
      <c r="B92" s="4" t="s">
        <v>92</v>
      </c>
      <c r="C92" s="7">
        <f>1311898.29+2030</f>
        <v>1313928.29</v>
      </c>
      <c r="D92" s="6">
        <v>32332.12</v>
      </c>
      <c r="E92" s="6">
        <f t="shared" ref="E92:E104" si="10">SUM(C92:D92)*0.32</f>
        <v>430803.33120000007</v>
      </c>
      <c r="F92" s="7">
        <v>0</v>
      </c>
      <c r="G92" s="7">
        <v>16989.7</v>
      </c>
      <c r="H92" s="7">
        <f t="shared" ref="H92:H104" si="11">+C92+D92+E92+F92+G92</f>
        <v>1794053.4412000002</v>
      </c>
    </row>
    <row r="93" spans="1:8" x14ac:dyDescent="0.2">
      <c r="A93" s="3">
        <v>210010</v>
      </c>
      <c r="B93" s="4" t="s">
        <v>93</v>
      </c>
      <c r="C93" s="7">
        <v>0</v>
      </c>
      <c r="D93" s="6">
        <v>0</v>
      </c>
      <c r="E93" s="6">
        <f t="shared" si="10"/>
        <v>0</v>
      </c>
      <c r="F93" s="7">
        <v>0</v>
      </c>
      <c r="G93" s="7">
        <v>2846</v>
      </c>
      <c r="H93" s="7">
        <f t="shared" si="11"/>
        <v>2846</v>
      </c>
    </row>
    <row r="94" spans="1:8" x14ac:dyDescent="0.2">
      <c r="A94" s="3">
        <v>210020</v>
      </c>
      <c r="B94" s="4" t="s">
        <v>94</v>
      </c>
      <c r="C94" s="7">
        <f>870966.32-9865</f>
        <v>861101.32</v>
      </c>
      <c r="D94" s="6">
        <v>7964.24</v>
      </c>
      <c r="E94" s="6">
        <f t="shared" si="10"/>
        <v>278100.9792</v>
      </c>
      <c r="F94" s="7">
        <v>0</v>
      </c>
      <c r="G94" s="7">
        <v>10205.599999999999</v>
      </c>
      <c r="H94" s="7">
        <f t="shared" si="11"/>
        <v>1157372.1392000001</v>
      </c>
    </row>
    <row r="95" spans="1:8" x14ac:dyDescent="0.2">
      <c r="A95" s="3">
        <v>210030</v>
      </c>
      <c r="B95" s="4" t="s">
        <v>95</v>
      </c>
      <c r="C95" s="7">
        <v>729087.47</v>
      </c>
      <c r="D95" s="6">
        <v>15072.03</v>
      </c>
      <c r="E95" s="6">
        <f t="shared" si="10"/>
        <v>238131.04</v>
      </c>
      <c r="F95" s="7">
        <v>0</v>
      </c>
      <c r="G95" s="7">
        <v>6267.94</v>
      </c>
      <c r="H95" s="7">
        <f t="shared" si="11"/>
        <v>988558.48</v>
      </c>
    </row>
    <row r="96" spans="1:8" x14ac:dyDescent="0.2">
      <c r="A96" s="3">
        <v>210044</v>
      </c>
      <c r="B96" s="4" t="s">
        <v>96</v>
      </c>
      <c r="C96" s="7">
        <v>407866</v>
      </c>
      <c r="D96" s="6">
        <v>3922.69</v>
      </c>
      <c r="E96" s="6">
        <f t="shared" si="10"/>
        <v>131772.38080000001</v>
      </c>
      <c r="F96" s="7">
        <v>0</v>
      </c>
      <c r="G96" s="7">
        <v>3304.2400000000002</v>
      </c>
      <c r="H96" s="7">
        <f t="shared" si="11"/>
        <v>546865.31079999998</v>
      </c>
    </row>
    <row r="97" spans="1:8" x14ac:dyDescent="0.2">
      <c r="A97" s="3">
        <v>210208</v>
      </c>
      <c r="B97" s="4" t="s">
        <v>97</v>
      </c>
      <c r="C97" s="7">
        <v>563516.71</v>
      </c>
      <c r="D97" s="6">
        <v>15072.03</v>
      </c>
      <c r="E97" s="6">
        <f t="shared" si="10"/>
        <v>185148.39679999999</v>
      </c>
      <c r="F97" s="7">
        <v>0</v>
      </c>
      <c r="G97" s="7">
        <v>5484.17</v>
      </c>
      <c r="H97" s="7">
        <f t="shared" si="11"/>
        <v>769221.30680000002</v>
      </c>
    </row>
    <row r="98" spans="1:8" x14ac:dyDescent="0.2">
      <c r="A98" s="3">
        <v>210210</v>
      </c>
      <c r="B98" s="4" t="s">
        <v>98</v>
      </c>
      <c r="C98" s="7">
        <v>102776</v>
      </c>
      <c r="D98" s="6">
        <v>0</v>
      </c>
      <c r="E98" s="6">
        <f t="shared" si="10"/>
        <v>32888.32</v>
      </c>
      <c r="F98" s="7">
        <v>0</v>
      </c>
      <c r="G98" s="7">
        <v>25267</v>
      </c>
      <c r="H98" s="7">
        <f t="shared" si="11"/>
        <v>160931.32</v>
      </c>
    </row>
    <row r="99" spans="1:8" x14ac:dyDescent="0.2">
      <c r="A99" s="3">
        <v>216039</v>
      </c>
      <c r="B99" s="4" t="s">
        <v>99</v>
      </c>
      <c r="C99" s="7">
        <v>126000</v>
      </c>
      <c r="D99" s="6">
        <v>42992</v>
      </c>
      <c r="E99" s="6">
        <f t="shared" si="10"/>
        <v>54077.440000000002</v>
      </c>
      <c r="F99" s="7">
        <v>0</v>
      </c>
      <c r="G99" s="7">
        <v>11063.029999999999</v>
      </c>
      <c r="H99" s="7">
        <f t="shared" si="11"/>
        <v>234132.47</v>
      </c>
    </row>
    <row r="100" spans="1:8" x14ac:dyDescent="0.2">
      <c r="A100" s="3">
        <v>216046</v>
      </c>
      <c r="B100" s="4" t="s">
        <v>100</v>
      </c>
      <c r="C100" s="7">
        <v>114675.39</v>
      </c>
      <c r="D100" s="6">
        <v>0</v>
      </c>
      <c r="E100" s="6">
        <f t="shared" si="10"/>
        <v>36696.124799999998</v>
      </c>
      <c r="F100" s="7">
        <v>0</v>
      </c>
      <c r="G100" s="7">
        <v>1129.3999999999999</v>
      </c>
      <c r="H100" s="7">
        <f t="shared" si="11"/>
        <v>152500.9148</v>
      </c>
    </row>
    <row r="101" spans="1:8" x14ac:dyDescent="0.2">
      <c r="A101" s="3">
        <v>216048</v>
      </c>
      <c r="B101" s="4" t="s">
        <v>101</v>
      </c>
      <c r="C101" s="7">
        <v>84840</v>
      </c>
      <c r="D101" s="6">
        <v>0</v>
      </c>
      <c r="E101" s="6">
        <f t="shared" si="10"/>
        <v>27148.799999999999</v>
      </c>
      <c r="F101" s="7">
        <v>0</v>
      </c>
      <c r="G101" s="7">
        <v>2094.46</v>
      </c>
      <c r="H101" s="7">
        <f t="shared" si="11"/>
        <v>114083.26000000001</v>
      </c>
    </row>
    <row r="102" spans="1:8" x14ac:dyDescent="0.2">
      <c r="A102" s="3">
        <v>216049</v>
      </c>
      <c r="B102" s="4" t="s">
        <v>102</v>
      </c>
      <c r="C102" s="7">
        <v>0</v>
      </c>
      <c r="D102" s="6">
        <v>0</v>
      </c>
      <c r="E102" s="6">
        <f t="shared" si="10"/>
        <v>0</v>
      </c>
      <c r="F102" s="7">
        <v>0</v>
      </c>
      <c r="G102" s="7">
        <v>300.58999999999997</v>
      </c>
      <c r="H102" s="7">
        <f t="shared" si="11"/>
        <v>300.58999999999997</v>
      </c>
    </row>
    <row r="103" spans="1:8" x14ac:dyDescent="0.2">
      <c r="A103" s="3">
        <v>216053</v>
      </c>
      <c r="B103" s="4" t="s">
        <v>103</v>
      </c>
      <c r="C103" s="7">
        <v>0</v>
      </c>
      <c r="D103" s="6">
        <v>0</v>
      </c>
      <c r="E103" s="6">
        <f t="shared" si="10"/>
        <v>0</v>
      </c>
      <c r="F103" s="7">
        <v>0</v>
      </c>
      <c r="G103" s="7">
        <v>302.91999999999996</v>
      </c>
      <c r="H103" s="7">
        <f t="shared" si="11"/>
        <v>302.91999999999996</v>
      </c>
    </row>
    <row r="104" spans="1:8" x14ac:dyDescent="0.2">
      <c r="A104" s="3">
        <v>216077</v>
      </c>
      <c r="B104" s="4" t="s">
        <v>104</v>
      </c>
      <c r="C104" s="7">
        <v>0</v>
      </c>
      <c r="D104" s="6">
        <v>0</v>
      </c>
      <c r="E104" s="6">
        <f t="shared" si="10"/>
        <v>0</v>
      </c>
      <c r="F104" s="7">
        <v>0</v>
      </c>
      <c r="G104" s="7">
        <v>0</v>
      </c>
      <c r="H104" s="7">
        <f t="shared" si="11"/>
        <v>0</v>
      </c>
    </row>
    <row r="105" spans="1:8" x14ac:dyDescent="0.2">
      <c r="C105" s="6"/>
      <c r="D105" s="6"/>
      <c r="G105" s="7">
        <v>0</v>
      </c>
    </row>
    <row r="106" spans="1:8" x14ac:dyDescent="0.2">
      <c r="B106" s="4" t="s">
        <v>21</v>
      </c>
      <c r="C106" s="8">
        <f t="shared" ref="C106:H106" si="12">SUM(C92:C105)</f>
        <v>4303791.18</v>
      </c>
      <c r="D106" s="8">
        <f t="shared" si="12"/>
        <v>117355.11</v>
      </c>
      <c r="E106" s="8">
        <f t="shared" si="12"/>
        <v>1414766.8128000002</v>
      </c>
      <c r="F106" s="8">
        <f t="shared" si="12"/>
        <v>0</v>
      </c>
      <c r="G106" s="8">
        <f t="shared" si="12"/>
        <v>85255.049999999988</v>
      </c>
      <c r="H106" s="8">
        <f t="shared" si="12"/>
        <v>5921168.1528000003</v>
      </c>
    </row>
    <row r="107" spans="1:8" x14ac:dyDescent="0.2">
      <c r="C107" s="6"/>
      <c r="G107" s="9"/>
    </row>
    <row r="108" spans="1:8" x14ac:dyDescent="0.2">
      <c r="B108" s="5" t="s">
        <v>6</v>
      </c>
      <c r="C108" s="6"/>
      <c r="G108" s="9"/>
    </row>
    <row r="109" spans="1:8" x14ac:dyDescent="0.2">
      <c r="A109" s="3">
        <v>210078</v>
      </c>
      <c r="B109" s="4" t="s">
        <v>105</v>
      </c>
      <c r="C109" s="7">
        <v>0</v>
      </c>
      <c r="D109" s="7">
        <v>0</v>
      </c>
      <c r="E109" s="6">
        <f>SUM(C109:D109)*0.32</f>
        <v>0</v>
      </c>
      <c r="F109" s="7">
        <v>0</v>
      </c>
      <c r="G109" s="9">
        <v>800</v>
      </c>
      <c r="H109" s="7">
        <f t="shared" ref="H109:H129" si="13">+C109+D109+E109+F109+G109</f>
        <v>800</v>
      </c>
    </row>
    <row r="110" spans="1:8" x14ac:dyDescent="0.2">
      <c r="A110" s="3">
        <v>210080</v>
      </c>
      <c r="B110" s="4" t="s">
        <v>106</v>
      </c>
      <c r="C110" s="7">
        <v>0</v>
      </c>
      <c r="D110" s="6">
        <v>0</v>
      </c>
      <c r="E110" s="6">
        <f t="shared" ref="E110:E129" si="14">SUM(C110:D110)*0.32</f>
        <v>0</v>
      </c>
      <c r="F110" s="7">
        <v>0</v>
      </c>
      <c r="G110" s="9">
        <v>0</v>
      </c>
      <c r="H110" s="7">
        <f t="shared" si="13"/>
        <v>0</v>
      </c>
    </row>
    <row r="111" spans="1:8" x14ac:dyDescent="0.2">
      <c r="A111" s="3">
        <v>210102</v>
      </c>
      <c r="B111" s="4" t="s">
        <v>107</v>
      </c>
      <c r="C111" s="7">
        <v>622031.85</v>
      </c>
      <c r="D111" s="6">
        <v>18127.580000000002</v>
      </c>
      <c r="E111" s="6">
        <f t="shared" si="14"/>
        <v>204851.01759999999</v>
      </c>
      <c r="F111" s="7">
        <v>0</v>
      </c>
      <c r="G111" s="9">
        <v>12996.9</v>
      </c>
      <c r="H111" s="7">
        <f t="shared" si="13"/>
        <v>858007.34759999998</v>
      </c>
    </row>
    <row r="112" spans="1:8" x14ac:dyDescent="0.2">
      <c r="A112" s="3">
        <v>210103</v>
      </c>
      <c r="B112" s="4" t="s">
        <v>108</v>
      </c>
      <c r="C112" s="7">
        <v>227380.38</v>
      </c>
      <c r="D112" s="6">
        <v>13058.83</v>
      </c>
      <c r="E112" s="6">
        <f t="shared" si="14"/>
        <v>76940.547200000001</v>
      </c>
      <c r="F112" s="7">
        <v>0</v>
      </c>
      <c r="G112" s="9">
        <v>3314.31</v>
      </c>
      <c r="H112" s="7">
        <f t="shared" si="13"/>
        <v>320694.06719999999</v>
      </c>
    </row>
    <row r="113" spans="1:8" x14ac:dyDescent="0.2">
      <c r="A113" s="3">
        <v>210104</v>
      </c>
      <c r="B113" s="4" t="s">
        <v>342</v>
      </c>
      <c r="C113" s="7">
        <v>96611</v>
      </c>
      <c r="D113" s="6">
        <v>4242.62</v>
      </c>
      <c r="E113" s="6">
        <f t="shared" si="14"/>
        <v>32273.1584</v>
      </c>
      <c r="F113" s="7">
        <v>0</v>
      </c>
      <c r="G113" s="9">
        <v>986.13</v>
      </c>
      <c r="H113" s="7">
        <f t="shared" si="13"/>
        <v>134112.90840000001</v>
      </c>
    </row>
    <row r="114" spans="1:8" x14ac:dyDescent="0.2">
      <c r="A114" s="3">
        <v>210105</v>
      </c>
      <c r="B114" s="10" t="s">
        <v>109</v>
      </c>
      <c r="C114" s="7">
        <v>370768.28</v>
      </c>
      <c r="D114" s="6">
        <v>18568.09</v>
      </c>
      <c r="E114" s="6">
        <f t="shared" si="14"/>
        <v>124587.63840000003</v>
      </c>
      <c r="F114" s="9">
        <v>0</v>
      </c>
      <c r="G114" s="9">
        <v>10857.7</v>
      </c>
      <c r="H114" s="7">
        <f t="shared" si="13"/>
        <v>524781.7084</v>
      </c>
    </row>
    <row r="115" spans="1:8" x14ac:dyDescent="0.2">
      <c r="A115" s="3">
        <v>210108</v>
      </c>
      <c r="B115" s="4" t="s">
        <v>111</v>
      </c>
      <c r="C115" s="7">
        <v>341244.27</v>
      </c>
      <c r="D115" s="6">
        <v>16199.12</v>
      </c>
      <c r="E115" s="6">
        <f t="shared" si="14"/>
        <v>114381.8848</v>
      </c>
      <c r="F115" s="7">
        <v>0</v>
      </c>
      <c r="G115" s="9">
        <v>6159.48</v>
      </c>
      <c r="H115" s="7">
        <f t="shared" si="13"/>
        <v>477984.7548</v>
      </c>
    </row>
    <row r="116" spans="1:8" x14ac:dyDescent="0.2">
      <c r="A116" s="3">
        <v>210111</v>
      </c>
      <c r="B116" s="4" t="s">
        <v>112</v>
      </c>
      <c r="C116" s="7">
        <v>170259</v>
      </c>
      <c r="D116" s="6">
        <v>13058.83</v>
      </c>
      <c r="E116" s="6">
        <f t="shared" si="14"/>
        <v>58661.705599999994</v>
      </c>
      <c r="F116" s="7">
        <v>0</v>
      </c>
      <c r="G116" s="9">
        <v>3191.69</v>
      </c>
      <c r="H116" s="7">
        <f t="shared" si="13"/>
        <v>245171.22559999998</v>
      </c>
    </row>
    <row r="117" spans="1:8" x14ac:dyDescent="0.2">
      <c r="A117" s="3">
        <v>210113</v>
      </c>
      <c r="B117" s="4" t="s">
        <v>113</v>
      </c>
      <c r="C117" s="7">
        <v>201663</v>
      </c>
      <c r="D117" s="6">
        <v>29503.5</v>
      </c>
      <c r="E117" s="6">
        <f t="shared" si="14"/>
        <v>73973.279999999999</v>
      </c>
      <c r="F117" s="7">
        <v>0</v>
      </c>
      <c r="G117" s="9">
        <v>5180.0600000000004</v>
      </c>
      <c r="H117" s="7">
        <f t="shared" si="13"/>
        <v>310319.84000000003</v>
      </c>
    </row>
    <row r="118" spans="1:8" x14ac:dyDescent="0.2">
      <c r="A118" s="3">
        <v>210115</v>
      </c>
      <c r="B118" s="10" t="s">
        <v>114</v>
      </c>
      <c r="C118" s="7">
        <v>180000</v>
      </c>
      <c r="D118" s="6">
        <v>31297.74</v>
      </c>
      <c r="E118" s="6">
        <f t="shared" si="14"/>
        <v>67615.276799999992</v>
      </c>
      <c r="F118" s="9">
        <v>0</v>
      </c>
      <c r="G118" s="9">
        <v>60824</v>
      </c>
      <c r="H118" s="7">
        <f t="shared" si="13"/>
        <v>339737.01679999998</v>
      </c>
    </row>
    <row r="119" spans="1:8" x14ac:dyDescent="0.2">
      <c r="A119" s="3">
        <v>210200</v>
      </c>
      <c r="B119" s="4" t="s">
        <v>115</v>
      </c>
      <c r="C119" s="7">
        <v>176209</v>
      </c>
      <c r="D119" s="6">
        <f>37855.1+11550</f>
        <v>49405.1</v>
      </c>
      <c r="E119" s="6">
        <f t="shared" si="14"/>
        <v>72196.512000000002</v>
      </c>
      <c r="F119" s="7">
        <v>0</v>
      </c>
      <c r="G119" s="9">
        <v>8141</v>
      </c>
      <c r="H119" s="7">
        <f t="shared" si="13"/>
        <v>305951.61200000002</v>
      </c>
    </row>
    <row r="120" spans="1:8" x14ac:dyDescent="0.2">
      <c r="A120" s="3">
        <v>210225</v>
      </c>
      <c r="B120" s="4" t="s">
        <v>116</v>
      </c>
      <c r="C120" s="7">
        <v>54502</v>
      </c>
      <c r="D120" s="6">
        <v>0</v>
      </c>
      <c r="E120" s="6">
        <f t="shared" si="14"/>
        <v>17440.64</v>
      </c>
      <c r="F120" s="7">
        <v>0</v>
      </c>
      <c r="G120" s="9">
        <v>14071.55</v>
      </c>
      <c r="H120" s="7">
        <f t="shared" si="13"/>
        <v>86014.19</v>
      </c>
    </row>
    <row r="121" spans="1:8" x14ac:dyDescent="0.2">
      <c r="A121" s="3">
        <v>210318</v>
      </c>
      <c r="B121" s="4" t="s">
        <v>117</v>
      </c>
      <c r="C121" s="7">
        <v>0</v>
      </c>
      <c r="D121" s="6">
        <v>0</v>
      </c>
      <c r="E121" s="6">
        <f t="shared" si="14"/>
        <v>0</v>
      </c>
      <c r="F121" s="7">
        <v>0</v>
      </c>
      <c r="G121" s="9">
        <v>10000</v>
      </c>
      <c r="H121" s="7">
        <f t="shared" si="13"/>
        <v>10000</v>
      </c>
    </row>
    <row r="122" spans="1:8" x14ac:dyDescent="0.2">
      <c r="A122" s="3">
        <v>210600</v>
      </c>
      <c r="B122" s="4" t="s">
        <v>118</v>
      </c>
      <c r="C122" s="7">
        <v>0</v>
      </c>
      <c r="D122" s="6">
        <v>0</v>
      </c>
      <c r="E122" s="6">
        <f t="shared" si="14"/>
        <v>0</v>
      </c>
      <c r="F122" s="7">
        <v>0</v>
      </c>
      <c r="G122" s="9">
        <v>195</v>
      </c>
      <c r="H122" s="7">
        <f t="shared" si="13"/>
        <v>195</v>
      </c>
    </row>
    <row r="123" spans="1:8" x14ac:dyDescent="0.2">
      <c r="A123" s="3">
        <v>214015</v>
      </c>
      <c r="B123" s="4" t="s">
        <v>119</v>
      </c>
      <c r="C123" s="7">
        <v>15000</v>
      </c>
      <c r="D123" s="6">
        <v>0</v>
      </c>
      <c r="E123" s="6">
        <f t="shared" si="14"/>
        <v>4800</v>
      </c>
      <c r="F123" s="7">
        <v>0</v>
      </c>
      <c r="G123" s="9">
        <v>15360</v>
      </c>
      <c r="H123" s="7">
        <f t="shared" si="13"/>
        <v>35160</v>
      </c>
    </row>
    <row r="124" spans="1:8" x14ac:dyDescent="0.2">
      <c r="A124" s="3">
        <v>216054</v>
      </c>
      <c r="B124" s="4" t="s">
        <v>357</v>
      </c>
      <c r="C124" s="7">
        <v>207765.67</v>
      </c>
      <c r="D124" s="7">
        <v>0</v>
      </c>
      <c r="E124" s="6">
        <f t="shared" si="14"/>
        <v>66485.0144</v>
      </c>
      <c r="F124" s="7">
        <v>0</v>
      </c>
      <c r="G124" s="9">
        <v>2872.18</v>
      </c>
      <c r="H124" s="7">
        <f t="shared" si="13"/>
        <v>277122.86440000002</v>
      </c>
    </row>
    <row r="125" spans="1:8" x14ac:dyDescent="0.2">
      <c r="A125" s="3">
        <v>216056</v>
      </c>
      <c r="B125" s="4" t="s">
        <v>120</v>
      </c>
      <c r="C125" s="7">
        <v>55000</v>
      </c>
      <c r="D125" s="7">
        <v>0</v>
      </c>
      <c r="E125" s="6">
        <f t="shared" si="14"/>
        <v>17600</v>
      </c>
      <c r="F125" s="7">
        <v>0</v>
      </c>
      <c r="G125" s="9">
        <v>515.58999999999992</v>
      </c>
      <c r="H125" s="7">
        <f t="shared" si="13"/>
        <v>73115.59</v>
      </c>
    </row>
    <row r="126" spans="1:8" x14ac:dyDescent="0.2">
      <c r="A126" s="3">
        <v>216058</v>
      </c>
      <c r="B126" s="4" t="s">
        <v>121</v>
      </c>
      <c r="C126" s="7">
        <v>180702.04</v>
      </c>
      <c r="D126" s="7">
        <v>0</v>
      </c>
      <c r="E126" s="6">
        <f t="shared" si="14"/>
        <v>57824.652800000003</v>
      </c>
      <c r="F126" s="7">
        <v>0</v>
      </c>
      <c r="G126" s="9">
        <v>4709.42</v>
      </c>
      <c r="H126" s="7">
        <f t="shared" si="13"/>
        <v>243236.11280000003</v>
      </c>
    </row>
    <row r="127" spans="1:8" x14ac:dyDescent="0.2">
      <c r="A127" s="3">
        <v>216061</v>
      </c>
      <c r="B127" s="4" t="s">
        <v>339</v>
      </c>
      <c r="C127" s="7">
        <v>0</v>
      </c>
      <c r="D127" s="7">
        <v>0</v>
      </c>
      <c r="E127" s="6">
        <f t="shared" si="14"/>
        <v>0</v>
      </c>
      <c r="F127" s="7">
        <v>0</v>
      </c>
      <c r="G127" s="9">
        <v>119.47</v>
      </c>
      <c r="H127" s="7">
        <f t="shared" si="13"/>
        <v>119.47</v>
      </c>
    </row>
    <row r="128" spans="1:8" x14ac:dyDescent="0.2">
      <c r="A128" s="3">
        <v>216073</v>
      </c>
      <c r="B128" s="4" t="s">
        <v>122</v>
      </c>
      <c r="C128" s="7">
        <v>0</v>
      </c>
      <c r="D128" s="7">
        <v>0</v>
      </c>
      <c r="E128" s="6">
        <f t="shared" si="14"/>
        <v>0</v>
      </c>
      <c r="F128" s="7">
        <v>0</v>
      </c>
      <c r="G128" s="9">
        <v>622.35000000000014</v>
      </c>
      <c r="H128" s="7">
        <f t="shared" si="13"/>
        <v>622.35000000000014</v>
      </c>
    </row>
    <row r="129" spans="1:8" x14ac:dyDescent="0.2">
      <c r="A129" s="3">
        <v>216078</v>
      </c>
      <c r="B129" s="4" t="s">
        <v>338</v>
      </c>
      <c r="C129" s="7">
        <v>0</v>
      </c>
      <c r="D129" s="7">
        <v>0</v>
      </c>
      <c r="E129" s="6">
        <f t="shared" si="14"/>
        <v>0</v>
      </c>
      <c r="F129" s="7">
        <v>0</v>
      </c>
      <c r="G129" s="9">
        <v>339.65</v>
      </c>
      <c r="H129" s="7">
        <f t="shared" si="13"/>
        <v>339.65</v>
      </c>
    </row>
    <row r="130" spans="1:8" x14ac:dyDescent="0.2">
      <c r="C130" s="6"/>
      <c r="D130" s="6"/>
      <c r="E130" s="6"/>
      <c r="G130" s="7">
        <v>0</v>
      </c>
    </row>
    <row r="131" spans="1:8" x14ac:dyDescent="0.2">
      <c r="B131" s="4" t="s">
        <v>22</v>
      </c>
      <c r="C131" s="8">
        <f t="shared" ref="C131:H131" si="15">SUM(C109:C130)</f>
        <v>2899136.49</v>
      </c>
      <c r="D131" s="8">
        <f t="shared" si="15"/>
        <v>193461.41</v>
      </c>
      <c r="E131" s="8">
        <f t="shared" si="15"/>
        <v>989631.3280000001</v>
      </c>
      <c r="F131" s="8">
        <f t="shared" si="15"/>
        <v>0</v>
      </c>
      <c r="G131" s="8">
        <f t="shared" si="15"/>
        <v>161256.48000000001</v>
      </c>
      <c r="H131" s="8">
        <f t="shared" si="15"/>
        <v>4243485.7079999987</v>
      </c>
    </row>
    <row r="132" spans="1:8" x14ac:dyDescent="0.2">
      <c r="C132" s="6"/>
      <c r="G132" s="9"/>
    </row>
    <row r="133" spans="1:8" x14ac:dyDescent="0.2">
      <c r="B133" s="5" t="s">
        <v>7</v>
      </c>
      <c r="G133" s="9"/>
    </row>
    <row r="134" spans="1:8" x14ac:dyDescent="0.2">
      <c r="A134" s="3">
        <v>210040</v>
      </c>
      <c r="B134" s="4" t="s">
        <v>123</v>
      </c>
      <c r="C134" s="7">
        <v>0</v>
      </c>
      <c r="D134" s="7">
        <v>32244</v>
      </c>
      <c r="E134" s="7">
        <f>SUM(C134:D134)*0.32</f>
        <v>10318.08</v>
      </c>
      <c r="F134" s="7">
        <v>0</v>
      </c>
      <c r="G134" s="9">
        <v>9926</v>
      </c>
      <c r="H134" s="7">
        <f t="shared" ref="H134:H174" si="16">+C134+D134+E134+F134+G134</f>
        <v>52488.08</v>
      </c>
    </row>
    <row r="135" spans="1:8" x14ac:dyDescent="0.2">
      <c r="A135" s="3">
        <v>210043</v>
      </c>
      <c r="B135" s="4" t="s">
        <v>322</v>
      </c>
      <c r="C135" s="7">
        <v>51158</v>
      </c>
      <c r="D135" s="7">
        <v>0</v>
      </c>
      <c r="E135" s="7">
        <f t="shared" ref="E135:E174" si="17">SUM(C135:D135)*0.32</f>
        <v>16370.56</v>
      </c>
      <c r="F135" s="7">
        <v>0</v>
      </c>
      <c r="G135" s="9">
        <v>540.70000000000005</v>
      </c>
      <c r="H135" s="7">
        <f t="shared" si="16"/>
        <v>68069.259999999995</v>
      </c>
    </row>
    <row r="136" spans="1:8" x14ac:dyDescent="0.2">
      <c r="A136" s="3">
        <v>210109</v>
      </c>
      <c r="B136" s="4" t="s">
        <v>124</v>
      </c>
      <c r="C136" s="7">
        <v>679972.94</v>
      </c>
      <c r="D136" s="7">
        <v>31147.78</v>
      </c>
      <c r="E136" s="7">
        <f t="shared" si="17"/>
        <v>227558.63039999999</v>
      </c>
      <c r="F136" s="7">
        <v>0</v>
      </c>
      <c r="G136" s="9">
        <v>11444.52</v>
      </c>
      <c r="H136" s="7">
        <f t="shared" si="16"/>
        <v>950123.87040000001</v>
      </c>
    </row>
    <row r="137" spans="1:8" x14ac:dyDescent="0.2">
      <c r="A137" s="3">
        <v>210203</v>
      </c>
      <c r="B137" s="4" t="s">
        <v>125</v>
      </c>
      <c r="C137" s="7">
        <v>399217.17</v>
      </c>
      <c r="D137" s="7">
        <v>14544.16</v>
      </c>
      <c r="E137" s="7">
        <f t="shared" si="17"/>
        <v>132403.6256</v>
      </c>
      <c r="F137" s="7">
        <v>0</v>
      </c>
      <c r="G137" s="9">
        <v>12768.09</v>
      </c>
      <c r="H137" s="7">
        <f t="shared" si="16"/>
        <v>558933.04559999995</v>
      </c>
    </row>
    <row r="138" spans="1:8" x14ac:dyDescent="0.2">
      <c r="A138" s="3">
        <v>210204</v>
      </c>
      <c r="B138" s="4" t="s">
        <v>126</v>
      </c>
      <c r="C138" s="7">
        <v>0</v>
      </c>
      <c r="D138" s="7">
        <v>0</v>
      </c>
      <c r="E138" s="7">
        <f t="shared" si="17"/>
        <v>0</v>
      </c>
      <c r="F138" s="7">
        <v>0</v>
      </c>
      <c r="G138" s="9">
        <v>919</v>
      </c>
      <c r="H138" s="7">
        <f t="shared" si="16"/>
        <v>919</v>
      </c>
    </row>
    <row r="139" spans="1:8" x14ac:dyDescent="0.2">
      <c r="A139" s="3">
        <v>210205</v>
      </c>
      <c r="B139" s="4" t="s">
        <v>127</v>
      </c>
      <c r="C139" s="7">
        <v>629243.82999999996</v>
      </c>
      <c r="D139" s="7">
        <v>46974.65</v>
      </c>
      <c r="E139" s="7">
        <f t="shared" si="17"/>
        <v>216389.9136</v>
      </c>
      <c r="F139" s="7">
        <v>0</v>
      </c>
      <c r="G139" s="9">
        <v>16682.75</v>
      </c>
      <c r="H139" s="7">
        <f t="shared" si="16"/>
        <v>909291.14359999995</v>
      </c>
    </row>
    <row r="140" spans="1:8" x14ac:dyDescent="0.2">
      <c r="A140" s="3">
        <v>210207</v>
      </c>
      <c r="B140" s="4" t="s">
        <v>128</v>
      </c>
      <c r="C140" s="7">
        <v>0</v>
      </c>
      <c r="D140" s="7">
        <v>0</v>
      </c>
      <c r="E140" s="7">
        <f t="shared" si="17"/>
        <v>0</v>
      </c>
      <c r="F140" s="7">
        <v>0</v>
      </c>
      <c r="G140" s="9">
        <v>6096</v>
      </c>
      <c r="H140" s="7">
        <f t="shared" si="16"/>
        <v>6096</v>
      </c>
    </row>
    <row r="141" spans="1:8" x14ac:dyDescent="0.2">
      <c r="A141" s="3">
        <v>210209</v>
      </c>
      <c r="B141" s="4" t="s">
        <v>129</v>
      </c>
      <c r="C141" s="7">
        <v>0</v>
      </c>
      <c r="D141" s="7">
        <v>0</v>
      </c>
      <c r="E141" s="7">
        <f t="shared" si="17"/>
        <v>0</v>
      </c>
      <c r="F141" s="7">
        <v>0</v>
      </c>
      <c r="G141" s="9">
        <v>12000</v>
      </c>
      <c r="H141" s="7">
        <f t="shared" si="16"/>
        <v>12000</v>
      </c>
    </row>
    <row r="142" spans="1:8" x14ac:dyDescent="0.2">
      <c r="A142" s="3">
        <v>210220</v>
      </c>
      <c r="B142" s="4" t="s">
        <v>130</v>
      </c>
      <c r="C142" s="7">
        <v>36412</v>
      </c>
      <c r="D142" s="7">
        <v>0</v>
      </c>
      <c r="E142" s="7">
        <f t="shared" si="17"/>
        <v>11651.84</v>
      </c>
      <c r="F142" s="7">
        <v>0</v>
      </c>
      <c r="G142" s="9">
        <v>14208</v>
      </c>
      <c r="H142" s="7">
        <f t="shared" si="16"/>
        <v>62271.839999999997</v>
      </c>
    </row>
    <row r="143" spans="1:8" x14ac:dyDescent="0.2">
      <c r="A143" s="3">
        <v>210509</v>
      </c>
      <c r="B143" s="4" t="s">
        <v>131</v>
      </c>
      <c r="C143" s="7">
        <f>1236577.76+51158</f>
        <v>1287735.76</v>
      </c>
      <c r="D143" s="7">
        <v>30692.77</v>
      </c>
      <c r="E143" s="7">
        <f t="shared" si="17"/>
        <v>421897.12960000004</v>
      </c>
      <c r="F143" s="7">
        <v>0</v>
      </c>
      <c r="G143" s="9">
        <v>15921.299999999997</v>
      </c>
      <c r="H143" s="7">
        <f t="shared" si="16"/>
        <v>1756246.9596000002</v>
      </c>
    </row>
    <row r="144" spans="1:8" x14ac:dyDescent="0.2">
      <c r="A144" s="3">
        <v>210513</v>
      </c>
      <c r="B144" s="4" t="s">
        <v>132</v>
      </c>
      <c r="C144" s="7">
        <v>90310</v>
      </c>
      <c r="D144" s="7">
        <v>8038.35</v>
      </c>
      <c r="E144" s="7">
        <f t="shared" si="17"/>
        <v>31471.472000000002</v>
      </c>
      <c r="F144" s="7">
        <v>0</v>
      </c>
      <c r="G144" s="9">
        <v>895.41</v>
      </c>
      <c r="H144" s="7">
        <f t="shared" si="16"/>
        <v>130715.23200000002</v>
      </c>
    </row>
    <row r="145" spans="1:8" x14ac:dyDescent="0.2">
      <c r="A145" s="3">
        <v>210515</v>
      </c>
      <c r="B145" s="4" t="s">
        <v>133</v>
      </c>
      <c r="C145" s="7">
        <v>701074.67</v>
      </c>
      <c r="D145" s="7">
        <v>15396.08</v>
      </c>
      <c r="E145" s="7">
        <f t="shared" si="17"/>
        <v>229270.64</v>
      </c>
      <c r="F145" s="7">
        <v>0</v>
      </c>
      <c r="G145" s="9">
        <v>7791.01</v>
      </c>
      <c r="H145" s="7">
        <f t="shared" si="16"/>
        <v>953532.4</v>
      </c>
    </row>
    <row r="146" spans="1:8" x14ac:dyDescent="0.2">
      <c r="A146" s="3">
        <v>210516</v>
      </c>
      <c r="B146" s="4" t="s">
        <v>134</v>
      </c>
      <c r="C146" s="7">
        <v>138035</v>
      </c>
      <c r="D146" s="7">
        <v>3421.35</v>
      </c>
      <c r="E146" s="7">
        <f t="shared" si="17"/>
        <v>45266.031999999999</v>
      </c>
      <c r="F146" s="7">
        <v>0</v>
      </c>
      <c r="G146" s="9">
        <v>1738.5</v>
      </c>
      <c r="H146" s="7">
        <f t="shared" si="16"/>
        <v>188460.88200000001</v>
      </c>
    </row>
    <row r="147" spans="1:8" x14ac:dyDescent="0.2">
      <c r="A147" s="3">
        <v>210525</v>
      </c>
      <c r="B147" s="4" t="s">
        <v>135</v>
      </c>
      <c r="C147" s="7">
        <v>372512.34</v>
      </c>
      <c r="D147" s="7">
        <v>14253.62</v>
      </c>
      <c r="E147" s="7">
        <f t="shared" si="17"/>
        <v>123765.10720000001</v>
      </c>
      <c r="F147" s="7">
        <v>0</v>
      </c>
      <c r="G147" s="9">
        <v>4273.37</v>
      </c>
      <c r="H147" s="7">
        <f t="shared" si="16"/>
        <v>514804.43720000004</v>
      </c>
    </row>
    <row r="148" spans="1:8" x14ac:dyDescent="0.2">
      <c r="A148" s="3">
        <v>210528</v>
      </c>
      <c r="B148" s="4" t="s">
        <v>136</v>
      </c>
      <c r="C148" s="7">
        <v>41095</v>
      </c>
      <c r="D148" s="7">
        <v>0</v>
      </c>
      <c r="E148" s="7">
        <f t="shared" si="17"/>
        <v>13150.4</v>
      </c>
      <c r="F148" s="7">
        <v>0</v>
      </c>
      <c r="G148" s="9">
        <v>10000</v>
      </c>
      <c r="H148" s="7">
        <f t="shared" si="16"/>
        <v>64245.4</v>
      </c>
    </row>
    <row r="149" spans="1:8" x14ac:dyDescent="0.2">
      <c r="A149" s="3">
        <v>210529</v>
      </c>
      <c r="B149" s="4" t="s">
        <v>137</v>
      </c>
      <c r="C149" s="7">
        <v>82438</v>
      </c>
      <c r="D149" s="7">
        <v>0</v>
      </c>
      <c r="E149" s="7">
        <f t="shared" si="17"/>
        <v>26380.16</v>
      </c>
      <c r="F149" s="7">
        <v>0</v>
      </c>
      <c r="G149" s="9">
        <v>2218</v>
      </c>
      <c r="H149" s="7">
        <f t="shared" si="16"/>
        <v>111036.16</v>
      </c>
    </row>
    <row r="150" spans="1:8" x14ac:dyDescent="0.2">
      <c r="A150" s="3">
        <v>210530</v>
      </c>
      <c r="B150" s="4" t="s">
        <v>138</v>
      </c>
      <c r="C150" s="7">
        <f>325641.5-48020</f>
        <v>277621.5</v>
      </c>
      <c r="D150" s="7">
        <v>0</v>
      </c>
      <c r="E150" s="7">
        <f t="shared" si="17"/>
        <v>88838.88</v>
      </c>
      <c r="F150" s="7">
        <v>0</v>
      </c>
      <c r="G150" s="9">
        <v>2808.35</v>
      </c>
      <c r="H150" s="7">
        <f t="shared" si="16"/>
        <v>369268.73</v>
      </c>
    </row>
    <row r="151" spans="1:8" x14ac:dyDescent="0.2">
      <c r="A151" s="3">
        <v>210531</v>
      </c>
      <c r="B151" s="4" t="s">
        <v>139</v>
      </c>
      <c r="C151" s="7">
        <v>378341.5</v>
      </c>
      <c r="D151" s="7">
        <v>20095.88</v>
      </c>
      <c r="E151" s="7">
        <f t="shared" si="17"/>
        <v>127499.96160000001</v>
      </c>
      <c r="F151" s="7">
        <v>0</v>
      </c>
      <c r="G151" s="9">
        <v>6538.42</v>
      </c>
      <c r="H151" s="7">
        <f t="shared" si="16"/>
        <v>532475.76160000009</v>
      </c>
    </row>
    <row r="152" spans="1:8" x14ac:dyDescent="0.2">
      <c r="A152" s="3">
        <v>210533</v>
      </c>
      <c r="B152" s="4" t="s">
        <v>141</v>
      </c>
      <c r="C152" s="7">
        <v>624962.76</v>
      </c>
      <c r="D152" s="7">
        <v>17106.75</v>
      </c>
      <c r="E152" s="7">
        <f t="shared" si="17"/>
        <v>205462.2432</v>
      </c>
      <c r="F152" s="7">
        <v>0</v>
      </c>
      <c r="G152" s="9">
        <v>8406.7300000000014</v>
      </c>
      <c r="H152" s="7">
        <f t="shared" si="16"/>
        <v>855938.48320000002</v>
      </c>
    </row>
    <row r="153" spans="1:8" x14ac:dyDescent="0.2">
      <c r="A153" s="3">
        <v>210534</v>
      </c>
      <c r="B153" s="4" t="s">
        <v>142</v>
      </c>
      <c r="C153" s="7">
        <v>330592</v>
      </c>
      <c r="D153" s="7">
        <v>80215.78</v>
      </c>
      <c r="E153" s="7">
        <f t="shared" si="17"/>
        <v>131458.4896</v>
      </c>
      <c r="F153" s="7">
        <v>0</v>
      </c>
      <c r="G153" s="9">
        <v>9232.76</v>
      </c>
      <c r="H153" s="7">
        <f t="shared" si="16"/>
        <v>551499.02960000001</v>
      </c>
    </row>
    <row r="154" spans="1:8" x14ac:dyDescent="0.2">
      <c r="A154" s="3">
        <v>212001</v>
      </c>
      <c r="B154" s="4" t="s">
        <v>143</v>
      </c>
      <c r="C154" s="7">
        <v>0</v>
      </c>
      <c r="D154" s="7">
        <v>0</v>
      </c>
      <c r="E154" s="7">
        <f t="shared" si="17"/>
        <v>0</v>
      </c>
      <c r="F154" s="7">
        <v>0</v>
      </c>
      <c r="G154" s="9">
        <v>6095</v>
      </c>
      <c r="H154" s="7">
        <f t="shared" si="16"/>
        <v>6095</v>
      </c>
    </row>
    <row r="155" spans="1:8" x14ac:dyDescent="0.2">
      <c r="A155" s="3">
        <v>212007</v>
      </c>
      <c r="B155" s="4" t="s">
        <v>144</v>
      </c>
      <c r="C155" s="7">
        <v>720070.83</v>
      </c>
      <c r="D155" s="7">
        <v>44310.97</v>
      </c>
      <c r="E155" s="7">
        <f t="shared" si="17"/>
        <v>244602.17599999998</v>
      </c>
      <c r="F155" s="7">
        <v>0</v>
      </c>
      <c r="G155" s="9">
        <v>19736.730000000003</v>
      </c>
      <c r="H155" s="7">
        <f t="shared" si="16"/>
        <v>1028720.7059999999</v>
      </c>
    </row>
    <row r="156" spans="1:8" x14ac:dyDescent="0.2">
      <c r="A156" s="3">
        <v>215019</v>
      </c>
      <c r="B156" s="4" t="s">
        <v>325</v>
      </c>
      <c r="C156" s="7">
        <v>737506.5</v>
      </c>
      <c r="D156" s="7">
        <v>14253.62</v>
      </c>
      <c r="E156" s="7">
        <f t="shared" si="17"/>
        <v>240563.2384</v>
      </c>
      <c r="F156" s="7">
        <v>0</v>
      </c>
      <c r="G156" s="9">
        <v>7699.04</v>
      </c>
      <c r="H156" s="7">
        <f t="shared" si="16"/>
        <v>1000022.3984000001</v>
      </c>
    </row>
    <row r="157" spans="1:8" x14ac:dyDescent="0.2">
      <c r="A157" s="3">
        <v>216025</v>
      </c>
      <c r="B157" s="4" t="s">
        <v>145</v>
      </c>
      <c r="C157" s="7">
        <v>0</v>
      </c>
      <c r="D157" s="7">
        <v>0</v>
      </c>
      <c r="E157" s="7">
        <f t="shared" si="17"/>
        <v>0</v>
      </c>
      <c r="F157" s="7">
        <v>0</v>
      </c>
      <c r="G157" s="9">
        <v>13371</v>
      </c>
      <c r="H157" s="7">
        <f t="shared" si="16"/>
        <v>13371</v>
      </c>
    </row>
    <row r="158" spans="1:8" x14ac:dyDescent="0.2">
      <c r="A158" s="3">
        <v>216028</v>
      </c>
      <c r="B158" s="4" t="s">
        <v>146</v>
      </c>
      <c r="C158" s="7">
        <v>98031.75</v>
      </c>
      <c r="D158" s="7">
        <v>6145.11</v>
      </c>
      <c r="E158" s="7">
        <f t="shared" si="17"/>
        <v>33336.595200000003</v>
      </c>
      <c r="F158" s="7">
        <v>0</v>
      </c>
      <c r="G158" s="9">
        <v>13498</v>
      </c>
      <c r="H158" s="7">
        <f t="shared" si="16"/>
        <v>151011.4552</v>
      </c>
    </row>
    <row r="159" spans="1:8" x14ac:dyDescent="0.2">
      <c r="A159" s="3">
        <v>216040</v>
      </c>
      <c r="B159" s="4" t="s">
        <v>147</v>
      </c>
      <c r="C159" s="7">
        <v>216500</v>
      </c>
      <c r="D159" s="7">
        <f>42992+8794.52</f>
        <v>51786.520000000004</v>
      </c>
      <c r="E159" s="7">
        <f t="shared" si="17"/>
        <v>85851.686400000006</v>
      </c>
      <c r="F159" s="7">
        <v>0</v>
      </c>
      <c r="G159" s="9">
        <v>7818</v>
      </c>
      <c r="H159" s="7">
        <f t="shared" si="16"/>
        <v>361956.20640000002</v>
      </c>
    </row>
    <row r="160" spans="1:8" x14ac:dyDescent="0.2">
      <c r="A160" s="3">
        <v>216059</v>
      </c>
      <c r="B160" s="4" t="s">
        <v>148</v>
      </c>
      <c r="C160" s="7">
        <v>14200</v>
      </c>
      <c r="D160" s="7">
        <v>15396.08</v>
      </c>
      <c r="E160" s="7">
        <f t="shared" si="17"/>
        <v>9470.7456000000002</v>
      </c>
      <c r="F160" s="7">
        <v>0</v>
      </c>
      <c r="G160" s="9">
        <v>0</v>
      </c>
      <c r="H160" s="7">
        <f t="shared" si="16"/>
        <v>39066.825600000004</v>
      </c>
    </row>
    <row r="161" spans="1:8" x14ac:dyDescent="0.2">
      <c r="A161" s="3">
        <v>219014</v>
      </c>
      <c r="B161" s="4" t="s">
        <v>149</v>
      </c>
      <c r="C161" s="7">
        <v>99024.5</v>
      </c>
      <c r="D161" s="7">
        <v>0</v>
      </c>
      <c r="E161" s="7">
        <f t="shared" si="17"/>
        <v>31687.84</v>
      </c>
      <c r="F161" s="7">
        <v>0</v>
      </c>
      <c r="G161" s="9">
        <v>1259.3200000000002</v>
      </c>
      <c r="H161" s="7">
        <f t="shared" si="16"/>
        <v>131971.66</v>
      </c>
    </row>
    <row r="162" spans="1:8" x14ac:dyDescent="0.2">
      <c r="A162" s="3">
        <v>216041</v>
      </c>
      <c r="B162" s="4" t="s">
        <v>150</v>
      </c>
      <c r="C162" s="7">
        <v>0</v>
      </c>
      <c r="D162" s="7">
        <v>0</v>
      </c>
      <c r="E162" s="7">
        <f t="shared" si="17"/>
        <v>0</v>
      </c>
      <c r="F162" s="7">
        <v>0</v>
      </c>
      <c r="G162" s="9">
        <v>155.6</v>
      </c>
      <c r="H162" s="7">
        <f t="shared" si="16"/>
        <v>155.6</v>
      </c>
    </row>
    <row r="163" spans="1:8" x14ac:dyDescent="0.2">
      <c r="A163" s="3">
        <v>216042</v>
      </c>
      <c r="B163" s="4" t="s">
        <v>326</v>
      </c>
      <c r="C163" s="7">
        <v>0</v>
      </c>
      <c r="D163" s="7">
        <v>0</v>
      </c>
      <c r="E163" s="7">
        <f t="shared" si="17"/>
        <v>0</v>
      </c>
      <c r="F163" s="7">
        <v>0</v>
      </c>
      <c r="G163" s="9">
        <v>31.59</v>
      </c>
      <c r="H163" s="7">
        <f t="shared" si="16"/>
        <v>31.59</v>
      </c>
    </row>
    <row r="164" spans="1:8" x14ac:dyDescent="0.2">
      <c r="A164" s="3">
        <v>216044</v>
      </c>
      <c r="B164" s="4" t="s">
        <v>151</v>
      </c>
      <c r="C164" s="7">
        <v>0</v>
      </c>
      <c r="D164" s="7">
        <v>0</v>
      </c>
      <c r="E164" s="7">
        <f t="shared" si="17"/>
        <v>0</v>
      </c>
      <c r="F164" s="7">
        <v>0</v>
      </c>
      <c r="G164" s="9">
        <v>0</v>
      </c>
      <c r="H164" s="7">
        <f t="shared" si="16"/>
        <v>0</v>
      </c>
    </row>
    <row r="165" spans="1:8" x14ac:dyDescent="0.2">
      <c r="A165" s="3">
        <v>216051</v>
      </c>
      <c r="B165" s="4" t="s">
        <v>152</v>
      </c>
      <c r="C165" s="7">
        <v>0</v>
      </c>
      <c r="D165" s="7">
        <v>0</v>
      </c>
      <c r="E165" s="7">
        <f t="shared" si="17"/>
        <v>0</v>
      </c>
      <c r="F165" s="7">
        <v>0</v>
      </c>
      <c r="G165" s="9">
        <v>48.39</v>
      </c>
      <c r="H165" s="7">
        <f t="shared" si="16"/>
        <v>48.39</v>
      </c>
    </row>
    <row r="166" spans="1:8" x14ac:dyDescent="0.2">
      <c r="A166" s="3">
        <v>216062</v>
      </c>
      <c r="B166" s="4" t="s">
        <v>154</v>
      </c>
      <c r="C166" s="7">
        <v>4400</v>
      </c>
      <c r="D166" s="7">
        <v>0</v>
      </c>
      <c r="E166" s="7">
        <f t="shared" si="17"/>
        <v>1408</v>
      </c>
      <c r="F166" s="7">
        <v>0</v>
      </c>
      <c r="G166" s="9">
        <v>292.8</v>
      </c>
      <c r="H166" s="7">
        <f t="shared" si="16"/>
        <v>6100.8</v>
      </c>
    </row>
    <row r="167" spans="1:8" x14ac:dyDescent="0.2">
      <c r="A167" s="3">
        <v>216064</v>
      </c>
      <c r="B167" s="4" t="s">
        <v>155</v>
      </c>
      <c r="C167" s="7">
        <v>0</v>
      </c>
      <c r="D167" s="7">
        <v>0</v>
      </c>
      <c r="E167" s="7">
        <f t="shared" si="17"/>
        <v>0</v>
      </c>
      <c r="F167" s="7">
        <v>0</v>
      </c>
      <c r="G167" s="9">
        <v>415.02</v>
      </c>
      <c r="H167" s="7">
        <f t="shared" si="16"/>
        <v>415.02</v>
      </c>
    </row>
    <row r="168" spans="1:8" x14ac:dyDescent="0.2">
      <c r="A168" s="3">
        <v>216065</v>
      </c>
      <c r="B168" s="4" t="s">
        <v>156</v>
      </c>
      <c r="C168" s="7">
        <v>0</v>
      </c>
      <c r="D168" s="7">
        <v>0</v>
      </c>
      <c r="E168" s="7">
        <f t="shared" si="17"/>
        <v>0</v>
      </c>
      <c r="F168" s="7">
        <v>0</v>
      </c>
      <c r="G168" s="9">
        <v>0.71</v>
      </c>
      <c r="H168" s="7">
        <f t="shared" si="16"/>
        <v>0.71</v>
      </c>
    </row>
    <row r="169" spans="1:8" x14ac:dyDescent="0.2">
      <c r="A169" s="3">
        <v>216066</v>
      </c>
      <c r="B169" s="4" t="s">
        <v>157</v>
      </c>
      <c r="C169" s="7">
        <v>40285</v>
      </c>
      <c r="D169" s="7">
        <v>0</v>
      </c>
      <c r="E169" s="7">
        <f t="shared" si="17"/>
        <v>12891.2</v>
      </c>
      <c r="F169" s="7">
        <v>0</v>
      </c>
      <c r="G169" s="9">
        <v>1248.1200000000001</v>
      </c>
      <c r="H169" s="7">
        <f t="shared" si="16"/>
        <v>54424.32</v>
      </c>
    </row>
    <row r="170" spans="1:8" x14ac:dyDescent="0.2">
      <c r="A170" s="3">
        <v>216067</v>
      </c>
      <c r="B170" s="4" t="s">
        <v>158</v>
      </c>
      <c r="C170" s="7">
        <v>3300</v>
      </c>
      <c r="D170" s="7">
        <v>0</v>
      </c>
      <c r="E170" s="7">
        <f t="shared" si="17"/>
        <v>1056</v>
      </c>
      <c r="F170" s="7">
        <v>0</v>
      </c>
      <c r="G170" s="9">
        <v>241.48999999999998</v>
      </c>
      <c r="H170" s="7">
        <f t="shared" si="16"/>
        <v>4597.49</v>
      </c>
    </row>
    <row r="171" spans="1:8" x14ac:dyDescent="0.2">
      <c r="A171" s="3">
        <v>216068</v>
      </c>
      <c r="B171" s="4" t="s">
        <v>159</v>
      </c>
      <c r="C171" s="7">
        <v>0</v>
      </c>
      <c r="D171" s="7">
        <v>0</v>
      </c>
      <c r="E171" s="7">
        <f t="shared" si="17"/>
        <v>0</v>
      </c>
      <c r="F171" s="7">
        <v>0</v>
      </c>
      <c r="G171" s="9">
        <v>83.419999999999987</v>
      </c>
      <c r="H171" s="7">
        <f t="shared" si="16"/>
        <v>83.419999999999987</v>
      </c>
    </row>
    <row r="172" spans="1:8" x14ac:dyDescent="0.2">
      <c r="A172" s="3">
        <v>216072</v>
      </c>
      <c r="B172" s="4" t="s">
        <v>160</v>
      </c>
      <c r="C172" s="7">
        <v>0</v>
      </c>
      <c r="D172" s="7">
        <v>0</v>
      </c>
      <c r="E172" s="7">
        <f t="shared" si="17"/>
        <v>0</v>
      </c>
      <c r="F172" s="7">
        <v>0</v>
      </c>
      <c r="G172" s="9">
        <v>0</v>
      </c>
      <c r="H172" s="7">
        <f t="shared" si="16"/>
        <v>0</v>
      </c>
    </row>
    <row r="173" spans="1:8" x14ac:dyDescent="0.2">
      <c r="A173" s="3">
        <v>216079</v>
      </c>
      <c r="B173" s="4" t="s">
        <v>161</v>
      </c>
      <c r="C173" s="7">
        <v>0</v>
      </c>
      <c r="D173" s="7">
        <v>0</v>
      </c>
      <c r="E173" s="7">
        <f t="shared" si="17"/>
        <v>0</v>
      </c>
      <c r="F173" s="7">
        <v>0</v>
      </c>
      <c r="G173" s="9">
        <v>0</v>
      </c>
      <c r="H173" s="7">
        <f t="shared" si="16"/>
        <v>0</v>
      </c>
    </row>
    <row r="174" spans="1:8" x14ac:dyDescent="0.2">
      <c r="A174" s="3">
        <v>216080</v>
      </c>
      <c r="B174" s="4" t="s">
        <v>162</v>
      </c>
      <c r="C174" s="7">
        <v>0</v>
      </c>
      <c r="D174" s="7">
        <v>0</v>
      </c>
      <c r="E174" s="7">
        <f t="shared" si="17"/>
        <v>0</v>
      </c>
      <c r="F174" s="7">
        <v>0</v>
      </c>
      <c r="G174" s="9">
        <v>163.57999999999998</v>
      </c>
      <c r="H174" s="7">
        <f t="shared" si="16"/>
        <v>163.57999999999998</v>
      </c>
    </row>
    <row r="175" spans="1:8" x14ac:dyDescent="0.2">
      <c r="C175" s="6"/>
      <c r="G175" s="9"/>
    </row>
    <row r="176" spans="1:8" x14ac:dyDescent="0.2">
      <c r="B176" s="4" t="s">
        <v>23</v>
      </c>
      <c r="C176" s="8">
        <f t="shared" ref="C176:H176" si="18">SUM(C134:C175)</f>
        <v>8054041.0499999998</v>
      </c>
      <c r="D176" s="8">
        <f t="shared" si="18"/>
        <v>446023.47000000003</v>
      </c>
      <c r="E176" s="8">
        <f t="shared" si="18"/>
        <v>2720020.6463999995</v>
      </c>
      <c r="F176" s="8">
        <f t="shared" si="18"/>
        <v>0</v>
      </c>
      <c r="G176" s="8">
        <f t="shared" si="18"/>
        <v>226566.72000000003</v>
      </c>
      <c r="H176" s="8">
        <f t="shared" si="18"/>
        <v>11446651.886400003</v>
      </c>
    </row>
    <row r="177" spans="1:8" x14ac:dyDescent="0.2">
      <c r="C177" s="6"/>
      <c r="G177" s="9"/>
    </row>
    <row r="178" spans="1:8" x14ac:dyDescent="0.2">
      <c r="B178" s="5" t="s">
        <v>9</v>
      </c>
      <c r="C178" s="6"/>
      <c r="G178" s="9"/>
    </row>
    <row r="179" spans="1:8" x14ac:dyDescent="0.2">
      <c r="A179" s="3">
        <v>210106</v>
      </c>
      <c r="B179" s="4" t="s">
        <v>110</v>
      </c>
      <c r="C179" s="7">
        <v>336543.51</v>
      </c>
      <c r="D179" s="6">
        <v>22694.34</v>
      </c>
      <c r="E179" s="6">
        <f t="shared" ref="E179" si="19">SUM(C179:D179)*0.32</f>
        <v>114956.11200000001</v>
      </c>
      <c r="F179" s="7">
        <v>0</v>
      </c>
      <c r="G179" s="9">
        <v>7011.91</v>
      </c>
      <c r="H179" s="7">
        <f t="shared" ref="H179:H189" si="20">+C179+D179+E179+F179+G179</f>
        <v>481205.87200000003</v>
      </c>
    </row>
    <row r="180" spans="1:8" x14ac:dyDescent="0.2">
      <c r="A180" s="3">
        <v>210202</v>
      </c>
      <c r="B180" s="4" t="s">
        <v>163</v>
      </c>
      <c r="C180" s="7">
        <v>130000</v>
      </c>
      <c r="D180" s="6">
        <v>42992</v>
      </c>
      <c r="E180" s="6">
        <f>SUM(C180:D180)*0.32</f>
        <v>55357.440000000002</v>
      </c>
      <c r="F180" s="7">
        <v>0</v>
      </c>
      <c r="G180" s="9">
        <v>2037</v>
      </c>
      <c r="H180" s="7">
        <f t="shared" si="20"/>
        <v>230386.44</v>
      </c>
    </row>
    <row r="181" spans="1:8" x14ac:dyDescent="0.2">
      <c r="A181" s="3">
        <v>210215</v>
      </c>
      <c r="B181" s="4" t="s">
        <v>164</v>
      </c>
      <c r="C181" s="7">
        <v>81968</v>
      </c>
      <c r="D181" s="6">
        <v>0</v>
      </c>
      <c r="E181" s="6">
        <f t="shared" ref="E181:E189" si="21">SUM(C181:D181)*0.32</f>
        <v>26229.760000000002</v>
      </c>
      <c r="F181" s="7">
        <v>0</v>
      </c>
      <c r="G181" s="9">
        <v>7856</v>
      </c>
      <c r="H181" s="7">
        <f t="shared" si="20"/>
        <v>116053.76000000001</v>
      </c>
    </row>
    <row r="182" spans="1:8" x14ac:dyDescent="0.2">
      <c r="A182" s="3">
        <v>210520</v>
      </c>
      <c r="B182" s="4" t="s">
        <v>165</v>
      </c>
      <c r="C182" s="7">
        <v>1130476.55</v>
      </c>
      <c r="D182" s="6">
        <v>34186.46</v>
      </c>
      <c r="E182" s="6">
        <f t="shared" si="21"/>
        <v>372692.16320000001</v>
      </c>
      <c r="F182" s="7">
        <v>0</v>
      </c>
      <c r="G182" s="9">
        <v>30471.300000000003</v>
      </c>
      <c r="H182" s="7">
        <f t="shared" si="20"/>
        <v>1567826.4732000001</v>
      </c>
    </row>
    <row r="183" spans="1:8" x14ac:dyDescent="0.2">
      <c r="A183" s="3">
        <v>210522</v>
      </c>
      <c r="B183" s="4" t="s">
        <v>166</v>
      </c>
      <c r="C183" s="7">
        <v>746157</v>
      </c>
      <c r="D183" s="6">
        <v>34213.51</v>
      </c>
      <c r="E183" s="6">
        <f t="shared" si="21"/>
        <v>249718.5632</v>
      </c>
      <c r="F183" s="7">
        <v>0</v>
      </c>
      <c r="G183" s="9">
        <v>19293.72</v>
      </c>
      <c r="H183" s="7">
        <f t="shared" si="20"/>
        <v>1049382.7932</v>
      </c>
    </row>
    <row r="184" spans="1:8" x14ac:dyDescent="0.2">
      <c r="A184" s="3">
        <v>212006</v>
      </c>
      <c r="B184" s="4" t="s">
        <v>167</v>
      </c>
      <c r="C184" s="7">
        <v>0</v>
      </c>
      <c r="D184" s="6">
        <v>0</v>
      </c>
      <c r="E184" s="6">
        <f t="shared" si="21"/>
        <v>0</v>
      </c>
      <c r="F184" s="7">
        <v>0</v>
      </c>
      <c r="G184" s="9">
        <v>6790</v>
      </c>
      <c r="H184" s="7">
        <f t="shared" si="20"/>
        <v>6790</v>
      </c>
    </row>
    <row r="185" spans="1:8" x14ac:dyDescent="0.2">
      <c r="A185" s="3">
        <v>212011</v>
      </c>
      <c r="B185" s="4" t="s">
        <v>168</v>
      </c>
      <c r="C185" s="7">
        <v>82149</v>
      </c>
      <c r="D185" s="6">
        <v>18155</v>
      </c>
      <c r="E185" s="6">
        <f t="shared" si="21"/>
        <v>32097.280000000002</v>
      </c>
      <c r="F185" s="7">
        <v>0</v>
      </c>
      <c r="G185" s="9">
        <v>1860.3500000000001</v>
      </c>
      <c r="H185" s="7">
        <f t="shared" si="20"/>
        <v>134261.63</v>
      </c>
    </row>
    <row r="186" spans="1:8" x14ac:dyDescent="0.2">
      <c r="A186" s="3">
        <v>216047</v>
      </c>
      <c r="B186" s="4" t="s">
        <v>169</v>
      </c>
      <c r="C186" s="7">
        <f>1465683.94-21816</f>
        <v>1443867.94</v>
      </c>
      <c r="D186" s="6">
        <v>84125.6</v>
      </c>
      <c r="E186" s="6">
        <f t="shared" si="21"/>
        <v>488957.93280000001</v>
      </c>
      <c r="F186" s="7">
        <v>0</v>
      </c>
      <c r="G186" s="9">
        <v>30747.48</v>
      </c>
      <c r="H186" s="7">
        <f t="shared" si="20"/>
        <v>2047698.9528000001</v>
      </c>
    </row>
    <row r="187" spans="1:8" x14ac:dyDescent="0.2">
      <c r="A187" s="3">
        <v>210532</v>
      </c>
      <c r="B187" s="4" t="s">
        <v>140</v>
      </c>
      <c r="C187" s="7">
        <f>292734.5+2500</f>
        <v>295234.5</v>
      </c>
      <c r="D187" s="7">
        <v>12057.53</v>
      </c>
      <c r="E187" s="7">
        <f t="shared" si="21"/>
        <v>98333.449600000007</v>
      </c>
      <c r="F187" s="7">
        <v>0</v>
      </c>
      <c r="G187" s="9">
        <v>6257.75</v>
      </c>
      <c r="H187" s="7">
        <f t="shared" si="20"/>
        <v>411883.22960000002</v>
      </c>
    </row>
    <row r="188" spans="1:8" x14ac:dyDescent="0.2">
      <c r="A188" s="3">
        <v>216060</v>
      </c>
      <c r="B188" s="4" t="s">
        <v>153</v>
      </c>
      <c r="C188" s="7">
        <v>113698.2</v>
      </c>
      <c r="D188" s="7">
        <v>0</v>
      </c>
      <c r="E188" s="7">
        <f t="shared" si="21"/>
        <v>36383.423999999999</v>
      </c>
      <c r="F188" s="7">
        <v>0</v>
      </c>
      <c r="G188" s="9">
        <v>3148.7000000000003</v>
      </c>
      <c r="H188" s="7">
        <f t="shared" si="20"/>
        <v>153230.32400000002</v>
      </c>
    </row>
    <row r="189" spans="1:8" x14ac:dyDescent="0.2">
      <c r="A189" s="3">
        <v>216094</v>
      </c>
      <c r="B189" s="4" t="s">
        <v>170</v>
      </c>
      <c r="C189" s="7">
        <v>0</v>
      </c>
      <c r="D189" s="6">
        <v>0</v>
      </c>
      <c r="E189" s="6">
        <f t="shared" si="21"/>
        <v>0</v>
      </c>
      <c r="F189" s="7">
        <v>0</v>
      </c>
      <c r="G189" s="9">
        <v>118.67999999999999</v>
      </c>
      <c r="H189" s="7">
        <f t="shared" si="20"/>
        <v>118.67999999999999</v>
      </c>
    </row>
    <row r="190" spans="1:8" x14ac:dyDescent="0.2">
      <c r="C190" s="6"/>
      <c r="G190" s="9"/>
    </row>
    <row r="191" spans="1:8" x14ac:dyDescent="0.2">
      <c r="B191" s="4" t="s">
        <v>26</v>
      </c>
      <c r="C191" s="8">
        <f t="shared" ref="C191:H191" si="22">SUM(C179:C189)</f>
        <v>4360094.7</v>
      </c>
      <c r="D191" s="8">
        <f t="shared" si="22"/>
        <v>248424.44</v>
      </c>
      <c r="E191" s="8">
        <f t="shared" si="22"/>
        <v>1474726.1247999999</v>
      </c>
      <c r="F191" s="8">
        <f t="shared" si="22"/>
        <v>0</v>
      </c>
      <c r="G191" s="8">
        <f t="shared" si="22"/>
        <v>115592.89</v>
      </c>
      <c r="H191" s="8">
        <f t="shared" si="22"/>
        <v>6198838.1547999997</v>
      </c>
    </row>
    <row r="192" spans="1:8" x14ac:dyDescent="0.2">
      <c r="C192" s="11"/>
      <c r="D192" s="11"/>
      <c r="E192" s="11"/>
      <c r="F192" s="11"/>
      <c r="G192" s="12"/>
      <c r="H192" s="11"/>
    </row>
    <row r="193" spans="1:8" x14ac:dyDescent="0.2">
      <c r="B193" s="5" t="s">
        <v>8</v>
      </c>
      <c r="C193" s="6"/>
      <c r="D193" s="6"/>
      <c r="G193" s="9"/>
    </row>
    <row r="194" spans="1:8" x14ac:dyDescent="0.2">
      <c r="A194" s="3">
        <v>210201</v>
      </c>
      <c r="B194" s="4" t="s">
        <v>171</v>
      </c>
      <c r="C194" s="7">
        <v>131840</v>
      </c>
      <c r="D194" s="6">
        <f>42992+15000</f>
        <v>57992</v>
      </c>
      <c r="E194" s="6">
        <f>SUM(C194:D194)*0.32</f>
        <v>60746.239999999998</v>
      </c>
      <c r="F194" s="7">
        <v>0</v>
      </c>
      <c r="G194" s="9">
        <v>5240</v>
      </c>
      <c r="H194" s="7">
        <f t="shared" ref="H194:H209" si="23">+C194+D194+E194+F194+G194</f>
        <v>255818.23999999999</v>
      </c>
    </row>
    <row r="195" spans="1:8" x14ac:dyDescent="0.2">
      <c r="A195" s="3">
        <v>210230</v>
      </c>
      <c r="B195" s="4" t="s">
        <v>172</v>
      </c>
      <c r="C195" s="7">
        <v>180528</v>
      </c>
      <c r="D195" s="6">
        <v>0</v>
      </c>
      <c r="E195" s="6">
        <f t="shared" ref="E195:E209" si="24">SUM(C195:D195)*0.32</f>
        <v>57768.959999999999</v>
      </c>
      <c r="F195" s="7">
        <v>0</v>
      </c>
      <c r="G195" s="9">
        <v>22124</v>
      </c>
      <c r="H195" s="7">
        <f t="shared" si="23"/>
        <v>260420.96</v>
      </c>
    </row>
    <row r="196" spans="1:8" x14ac:dyDescent="0.2">
      <c r="A196" s="3">
        <v>210480</v>
      </c>
      <c r="B196" s="4" t="s">
        <v>354</v>
      </c>
      <c r="C196" s="7">
        <v>500437.81</v>
      </c>
      <c r="D196" s="6">
        <v>83617.19</v>
      </c>
      <c r="E196" s="6">
        <f t="shared" si="24"/>
        <v>186897.6</v>
      </c>
      <c r="F196" s="7">
        <v>0</v>
      </c>
      <c r="G196" s="9">
        <v>8529.1299999999992</v>
      </c>
      <c r="H196" s="7">
        <f t="shared" si="23"/>
        <v>779481.73</v>
      </c>
    </row>
    <row r="197" spans="1:8" x14ac:dyDescent="0.2">
      <c r="A197" s="3">
        <v>210502</v>
      </c>
      <c r="B197" s="4" t="s">
        <v>173</v>
      </c>
      <c r="C197" s="7">
        <v>287983.24</v>
      </c>
      <c r="D197" s="6">
        <v>35694.42</v>
      </c>
      <c r="E197" s="6">
        <f t="shared" si="24"/>
        <v>103576.85119999999</v>
      </c>
      <c r="F197" s="7">
        <v>0</v>
      </c>
      <c r="G197" s="9">
        <v>17000.02</v>
      </c>
      <c r="H197" s="7">
        <f t="shared" si="23"/>
        <v>444254.53119999997</v>
      </c>
    </row>
    <row r="198" spans="1:8" x14ac:dyDescent="0.2">
      <c r="A198" s="3">
        <v>210503</v>
      </c>
      <c r="B198" s="4" t="s">
        <v>174</v>
      </c>
      <c r="C198" s="7">
        <v>1054624.83</v>
      </c>
      <c r="D198" s="6">
        <v>118187.66</v>
      </c>
      <c r="E198" s="6">
        <f t="shared" si="24"/>
        <v>375299.99680000002</v>
      </c>
      <c r="F198" s="7">
        <v>0</v>
      </c>
      <c r="G198" s="9">
        <v>95213.11</v>
      </c>
      <c r="H198" s="7">
        <f t="shared" si="23"/>
        <v>1643325.5968000002</v>
      </c>
    </row>
    <row r="199" spans="1:8" x14ac:dyDescent="0.2">
      <c r="A199" s="3">
        <v>210505</v>
      </c>
      <c r="B199" s="4" t="s">
        <v>175</v>
      </c>
      <c r="C199" s="7">
        <v>621693.98</v>
      </c>
      <c r="D199" s="6">
        <v>61873.41</v>
      </c>
      <c r="E199" s="6">
        <f t="shared" si="24"/>
        <v>218741.56480000002</v>
      </c>
      <c r="F199" s="7">
        <v>0</v>
      </c>
      <c r="G199" s="9">
        <v>42212.13</v>
      </c>
      <c r="H199" s="7">
        <f t="shared" si="23"/>
        <v>944521.08480000007</v>
      </c>
    </row>
    <row r="200" spans="1:8" x14ac:dyDescent="0.2">
      <c r="A200" s="3">
        <v>210517</v>
      </c>
      <c r="B200" s="4" t="s">
        <v>176</v>
      </c>
      <c r="C200" s="7">
        <v>830583.78</v>
      </c>
      <c r="D200" s="6">
        <v>76619.39</v>
      </c>
      <c r="E200" s="6">
        <f t="shared" si="24"/>
        <v>290305.01440000004</v>
      </c>
      <c r="F200" s="7">
        <v>0</v>
      </c>
      <c r="G200" s="9">
        <v>16626.13</v>
      </c>
      <c r="H200" s="7">
        <f t="shared" si="23"/>
        <v>1214134.3144</v>
      </c>
    </row>
    <row r="201" spans="1:8" x14ac:dyDescent="0.2">
      <c r="A201" s="3">
        <v>210519</v>
      </c>
      <c r="B201" s="4" t="s">
        <v>177</v>
      </c>
      <c r="C201" s="7">
        <v>1197891.83</v>
      </c>
      <c r="D201" s="6">
        <v>36041.11</v>
      </c>
      <c r="E201" s="6">
        <f t="shared" si="24"/>
        <v>394858.54080000008</v>
      </c>
      <c r="F201" s="7">
        <v>0</v>
      </c>
      <c r="G201" s="9">
        <v>17956.75</v>
      </c>
      <c r="H201" s="7">
        <f t="shared" si="23"/>
        <v>1646748.2308000003</v>
      </c>
    </row>
    <row r="202" spans="1:8" x14ac:dyDescent="0.2">
      <c r="A202" s="3">
        <v>210523</v>
      </c>
      <c r="B202" s="4" t="s">
        <v>178</v>
      </c>
      <c r="C202" s="7">
        <v>427269</v>
      </c>
      <c r="D202" s="6">
        <v>35694.42</v>
      </c>
      <c r="E202" s="6">
        <f t="shared" si="24"/>
        <v>148148.29439999998</v>
      </c>
      <c r="F202" s="7">
        <v>0</v>
      </c>
      <c r="G202" s="9">
        <v>19966.849999999999</v>
      </c>
      <c r="H202" s="7">
        <f t="shared" si="23"/>
        <v>631078.56439999992</v>
      </c>
    </row>
    <row r="203" spans="1:8" x14ac:dyDescent="0.2">
      <c r="A203" s="3">
        <v>210527</v>
      </c>
      <c r="B203" s="4" t="s">
        <v>179</v>
      </c>
      <c r="C203" s="7">
        <v>0</v>
      </c>
      <c r="D203" s="6">
        <v>0</v>
      </c>
      <c r="E203" s="6">
        <f t="shared" si="24"/>
        <v>0</v>
      </c>
      <c r="F203" s="7">
        <v>0</v>
      </c>
      <c r="G203" s="9">
        <v>71.759999999999991</v>
      </c>
      <c r="H203" s="7">
        <f t="shared" si="23"/>
        <v>71.759999999999991</v>
      </c>
    </row>
    <row r="204" spans="1:8" x14ac:dyDescent="0.2">
      <c r="A204" s="3">
        <v>214016</v>
      </c>
      <c r="B204" s="4" t="s">
        <v>180</v>
      </c>
      <c r="C204" s="7">
        <v>0</v>
      </c>
      <c r="D204" s="7">
        <v>0</v>
      </c>
      <c r="E204" s="6">
        <f t="shared" si="24"/>
        <v>0</v>
      </c>
      <c r="F204" s="7">
        <v>0</v>
      </c>
      <c r="G204" s="9">
        <v>3356</v>
      </c>
      <c r="H204" s="7">
        <f t="shared" si="23"/>
        <v>3356</v>
      </c>
    </row>
    <row r="205" spans="1:8" x14ac:dyDescent="0.2">
      <c r="A205" s="3">
        <v>216050</v>
      </c>
      <c r="B205" s="4" t="s">
        <v>181</v>
      </c>
      <c r="C205" s="7">
        <v>0</v>
      </c>
      <c r="D205" s="7">
        <v>0</v>
      </c>
      <c r="E205" s="6">
        <f t="shared" si="24"/>
        <v>0</v>
      </c>
      <c r="F205" s="7">
        <v>0</v>
      </c>
      <c r="G205" s="9">
        <v>131.69</v>
      </c>
      <c r="H205" s="7">
        <f t="shared" si="23"/>
        <v>131.69</v>
      </c>
    </row>
    <row r="206" spans="1:8" x14ac:dyDescent="0.2">
      <c r="A206" s="3">
        <v>216069</v>
      </c>
      <c r="B206" s="4" t="s">
        <v>182</v>
      </c>
      <c r="C206" s="7">
        <v>0</v>
      </c>
      <c r="D206" s="7">
        <v>0</v>
      </c>
      <c r="E206" s="6">
        <f t="shared" si="24"/>
        <v>0</v>
      </c>
      <c r="F206" s="7">
        <v>0</v>
      </c>
      <c r="G206" s="9">
        <v>309.78000000000003</v>
      </c>
      <c r="H206" s="7">
        <f t="shared" si="23"/>
        <v>309.78000000000003</v>
      </c>
    </row>
    <row r="207" spans="1:8" x14ac:dyDescent="0.2">
      <c r="A207" s="3">
        <v>216071</v>
      </c>
      <c r="B207" s="4" t="s">
        <v>183</v>
      </c>
      <c r="C207" s="7">
        <v>164291</v>
      </c>
      <c r="D207" s="7">
        <v>0</v>
      </c>
      <c r="E207" s="6">
        <f t="shared" si="24"/>
        <v>52573.120000000003</v>
      </c>
      <c r="F207" s="7">
        <v>0</v>
      </c>
      <c r="G207" s="9">
        <v>4219.32</v>
      </c>
      <c r="H207" s="7">
        <f t="shared" si="23"/>
        <v>221083.44</v>
      </c>
    </row>
    <row r="208" spans="1:8" x14ac:dyDescent="0.2">
      <c r="A208" s="3">
        <v>216091</v>
      </c>
      <c r="B208" s="4" t="s">
        <v>184</v>
      </c>
      <c r="C208" s="7">
        <v>0</v>
      </c>
      <c r="D208" s="7">
        <v>0</v>
      </c>
      <c r="E208" s="6">
        <f t="shared" si="24"/>
        <v>0</v>
      </c>
      <c r="F208" s="7">
        <v>0</v>
      </c>
      <c r="G208" s="9">
        <v>52.810000000000009</v>
      </c>
      <c r="H208" s="7">
        <f t="shared" si="23"/>
        <v>52.810000000000009</v>
      </c>
    </row>
    <row r="209" spans="1:8" x14ac:dyDescent="0.2">
      <c r="A209" s="3">
        <v>216092</v>
      </c>
      <c r="B209" s="4" t="s">
        <v>185</v>
      </c>
      <c r="C209" s="7">
        <v>0</v>
      </c>
      <c r="D209" s="7">
        <v>0</v>
      </c>
      <c r="E209" s="6">
        <f t="shared" si="24"/>
        <v>0</v>
      </c>
      <c r="F209" s="7">
        <v>0</v>
      </c>
      <c r="G209" s="9">
        <v>75.39</v>
      </c>
      <c r="H209" s="7">
        <f t="shared" si="23"/>
        <v>75.39</v>
      </c>
    </row>
    <row r="210" spans="1:8" x14ac:dyDescent="0.2">
      <c r="C210" s="6"/>
      <c r="G210" s="9"/>
    </row>
    <row r="211" spans="1:8" x14ac:dyDescent="0.2">
      <c r="B211" s="4" t="s">
        <v>24</v>
      </c>
      <c r="C211" s="8">
        <f t="shared" ref="C211:H211" si="25">SUM(C194:C210)</f>
        <v>5397143.4699999997</v>
      </c>
      <c r="D211" s="8">
        <f t="shared" si="25"/>
        <v>505719.60000000003</v>
      </c>
      <c r="E211" s="8">
        <f t="shared" si="25"/>
        <v>1888916.1824000003</v>
      </c>
      <c r="F211" s="8">
        <f t="shared" si="25"/>
        <v>0</v>
      </c>
      <c r="G211" s="8">
        <f t="shared" si="25"/>
        <v>253084.87000000005</v>
      </c>
      <c r="H211" s="8">
        <f t="shared" si="25"/>
        <v>8044864.1223999998</v>
      </c>
    </row>
    <row r="212" spans="1:8" x14ac:dyDescent="0.2">
      <c r="C212" s="6"/>
      <c r="F212" s="9"/>
      <c r="G212" s="9"/>
    </row>
    <row r="213" spans="1:8" x14ac:dyDescent="0.2">
      <c r="B213" s="4" t="s">
        <v>25</v>
      </c>
      <c r="C213" s="8">
        <f t="shared" ref="C213:H213" si="26">+C79+C89+C106+C131+C176+C211+C191</f>
        <v>29707561.199999996</v>
      </c>
      <c r="D213" s="8">
        <f t="shared" si="26"/>
        <v>2437301.6799999997</v>
      </c>
      <c r="E213" s="8">
        <f t="shared" si="26"/>
        <v>10389356.121599998</v>
      </c>
      <c r="F213" s="8">
        <f t="shared" si="26"/>
        <v>0</v>
      </c>
      <c r="G213" s="8">
        <f t="shared" si="26"/>
        <v>3748863.0100000002</v>
      </c>
      <c r="H213" s="8">
        <f t="shared" si="26"/>
        <v>46283082.011599995</v>
      </c>
    </row>
    <row r="214" spans="1:8" x14ac:dyDescent="0.2">
      <c r="C214" s="12"/>
      <c r="D214" s="12"/>
      <c r="E214" s="12"/>
      <c r="F214" s="12"/>
      <c r="G214" s="9"/>
      <c r="H214" s="12"/>
    </row>
    <row r="215" spans="1:8" x14ac:dyDescent="0.2">
      <c r="B215" s="5" t="s">
        <v>14</v>
      </c>
      <c r="C215" s="13"/>
      <c r="D215" s="9"/>
      <c r="E215" s="9"/>
      <c r="F215" s="9"/>
      <c r="G215" s="9"/>
    </row>
    <row r="216" spans="1:8" x14ac:dyDescent="0.2">
      <c r="A216" s="3">
        <v>210407</v>
      </c>
      <c r="B216" s="4" t="s">
        <v>186</v>
      </c>
      <c r="C216" s="6">
        <v>0</v>
      </c>
      <c r="D216" s="6">
        <v>90807</v>
      </c>
      <c r="E216" s="7">
        <f>SUM(C216:D216)*0.32</f>
        <v>29058.240000000002</v>
      </c>
      <c r="F216" s="7">
        <v>0</v>
      </c>
      <c r="G216" s="7">
        <v>38093</v>
      </c>
      <c r="H216" s="7">
        <f t="shared" ref="H216:H230" si="27">+C216+D216+E216+F216+G216</f>
        <v>157958.24</v>
      </c>
    </row>
    <row r="217" spans="1:8" x14ac:dyDescent="0.2">
      <c r="A217" s="3">
        <v>214001</v>
      </c>
      <c r="B217" s="4" t="s">
        <v>347</v>
      </c>
      <c r="C217" s="6">
        <v>100669</v>
      </c>
      <c r="D217" s="7">
        <f>125432.12-17061.24</f>
        <v>108370.87999999999</v>
      </c>
      <c r="E217" s="7">
        <f t="shared" ref="E217:E230" si="28">SUM(C217:D217)*0.32</f>
        <v>66892.761599999998</v>
      </c>
      <c r="F217" s="7">
        <v>0</v>
      </c>
      <c r="G217" s="7">
        <v>25736</v>
      </c>
      <c r="H217" s="7">
        <f t="shared" si="27"/>
        <v>301668.64159999997</v>
      </c>
    </row>
    <row r="218" spans="1:8" x14ac:dyDescent="0.2">
      <c r="A218" s="3">
        <v>214009</v>
      </c>
      <c r="B218" s="4" t="s">
        <v>187</v>
      </c>
      <c r="C218" s="6">
        <v>0</v>
      </c>
      <c r="D218" s="7">
        <v>1000</v>
      </c>
      <c r="E218" s="7">
        <f t="shared" si="28"/>
        <v>320</v>
      </c>
      <c r="F218" s="7">
        <v>0</v>
      </c>
      <c r="G218" s="7">
        <v>5035</v>
      </c>
      <c r="H218" s="7">
        <f t="shared" si="27"/>
        <v>6355</v>
      </c>
    </row>
    <row r="219" spans="1:8" x14ac:dyDescent="0.2">
      <c r="A219" s="3">
        <v>215024</v>
      </c>
      <c r="B219" s="4" t="s">
        <v>14</v>
      </c>
      <c r="C219" s="6">
        <v>152998</v>
      </c>
      <c r="D219" s="7">
        <v>214741.15</v>
      </c>
      <c r="E219" s="7">
        <f t="shared" si="28"/>
        <v>117676.52800000001</v>
      </c>
      <c r="F219" s="7">
        <v>0</v>
      </c>
      <c r="G219" s="7">
        <v>44708</v>
      </c>
      <c r="H219" s="7">
        <f t="shared" si="27"/>
        <v>530123.67800000007</v>
      </c>
    </row>
    <row r="220" spans="1:8" x14ac:dyDescent="0.2">
      <c r="A220" s="3">
        <v>215033</v>
      </c>
      <c r="B220" s="4" t="s">
        <v>188</v>
      </c>
      <c r="C220" s="6">
        <v>0</v>
      </c>
      <c r="D220" s="7">
        <v>0</v>
      </c>
      <c r="E220" s="7">
        <f t="shared" si="28"/>
        <v>0</v>
      </c>
      <c r="F220" s="7">
        <v>0</v>
      </c>
      <c r="G220" s="7">
        <v>6600</v>
      </c>
      <c r="H220" s="7">
        <f t="shared" si="27"/>
        <v>6600</v>
      </c>
    </row>
    <row r="221" spans="1:8" x14ac:dyDescent="0.2">
      <c r="A221" s="3">
        <v>215040</v>
      </c>
      <c r="B221" s="4" t="s">
        <v>189</v>
      </c>
      <c r="C221" s="6">
        <f>77579+43726</f>
        <v>121305</v>
      </c>
      <c r="D221" s="7">
        <v>17061.240000000002</v>
      </c>
      <c r="E221" s="7">
        <f t="shared" si="28"/>
        <v>44277.196799999998</v>
      </c>
      <c r="F221" s="7">
        <v>0</v>
      </c>
      <c r="G221" s="7">
        <v>32974</v>
      </c>
      <c r="H221" s="7">
        <f t="shared" si="27"/>
        <v>215617.4368</v>
      </c>
    </row>
    <row r="222" spans="1:8" x14ac:dyDescent="0.2">
      <c r="A222" s="3">
        <v>215041</v>
      </c>
      <c r="B222" s="4" t="s">
        <v>190</v>
      </c>
      <c r="C222" s="6">
        <v>0</v>
      </c>
      <c r="D222" s="7">
        <v>0</v>
      </c>
      <c r="E222" s="7">
        <f t="shared" si="28"/>
        <v>0</v>
      </c>
      <c r="F222" s="7">
        <v>0</v>
      </c>
      <c r="G222" s="7">
        <v>15000</v>
      </c>
      <c r="H222" s="7">
        <f t="shared" si="27"/>
        <v>15000</v>
      </c>
    </row>
    <row r="223" spans="1:8" x14ac:dyDescent="0.2">
      <c r="A223" s="3">
        <v>215042</v>
      </c>
      <c r="B223" s="4" t="s">
        <v>191</v>
      </c>
      <c r="C223" s="6">
        <v>0</v>
      </c>
      <c r="D223" s="7">
        <v>0</v>
      </c>
      <c r="E223" s="7">
        <f t="shared" si="28"/>
        <v>0</v>
      </c>
      <c r="F223" s="7">
        <v>0</v>
      </c>
      <c r="G223" s="7">
        <v>89684</v>
      </c>
      <c r="H223" s="7">
        <f t="shared" si="27"/>
        <v>89684</v>
      </c>
    </row>
    <row r="224" spans="1:8" x14ac:dyDescent="0.2">
      <c r="A224" s="3">
        <v>215050</v>
      </c>
      <c r="B224" s="4" t="s">
        <v>192</v>
      </c>
      <c r="C224" s="6">
        <v>327680</v>
      </c>
      <c r="D224" s="7">
        <v>102430.54</v>
      </c>
      <c r="E224" s="7">
        <f t="shared" si="28"/>
        <v>137635.37279999998</v>
      </c>
      <c r="F224" s="7">
        <v>0</v>
      </c>
      <c r="G224" s="7">
        <v>67192</v>
      </c>
      <c r="H224" s="7">
        <f t="shared" si="27"/>
        <v>634937.91279999993</v>
      </c>
    </row>
    <row r="225" spans="1:8" x14ac:dyDescent="0.2">
      <c r="A225" s="3">
        <v>215054</v>
      </c>
      <c r="B225" s="4" t="s">
        <v>193</v>
      </c>
      <c r="C225" s="6">
        <v>0</v>
      </c>
      <c r="D225" s="7">
        <v>0</v>
      </c>
      <c r="E225" s="7">
        <f t="shared" si="28"/>
        <v>0</v>
      </c>
      <c r="F225" s="7">
        <v>0</v>
      </c>
      <c r="G225" s="7">
        <v>125550</v>
      </c>
      <c r="H225" s="7">
        <f t="shared" si="27"/>
        <v>125550</v>
      </c>
    </row>
    <row r="226" spans="1:8" x14ac:dyDescent="0.2">
      <c r="A226" s="3">
        <v>215057</v>
      </c>
      <c r="B226" s="4" t="s">
        <v>194</v>
      </c>
      <c r="C226" s="6">
        <v>0</v>
      </c>
      <c r="D226" s="7">
        <v>0</v>
      </c>
      <c r="E226" s="7">
        <f t="shared" si="28"/>
        <v>0</v>
      </c>
      <c r="F226" s="7">
        <v>0</v>
      </c>
      <c r="G226" s="7">
        <v>3804</v>
      </c>
      <c r="H226" s="7">
        <f t="shared" si="27"/>
        <v>3804</v>
      </c>
    </row>
    <row r="227" spans="1:8" x14ac:dyDescent="0.2">
      <c r="A227" s="3">
        <v>215064</v>
      </c>
      <c r="B227" s="4" t="s">
        <v>352</v>
      </c>
      <c r="C227" s="6">
        <v>0</v>
      </c>
      <c r="D227" s="7">
        <v>0</v>
      </c>
      <c r="E227" s="7">
        <f t="shared" si="28"/>
        <v>0</v>
      </c>
      <c r="F227" s="7">
        <v>0</v>
      </c>
      <c r="G227" s="7">
        <v>10000</v>
      </c>
      <c r="H227" s="7">
        <f t="shared" si="27"/>
        <v>10000</v>
      </c>
    </row>
    <row r="228" spans="1:8" x14ac:dyDescent="0.2">
      <c r="A228" s="3">
        <v>215065</v>
      </c>
      <c r="B228" s="4" t="s">
        <v>195</v>
      </c>
      <c r="C228" s="6">
        <v>0</v>
      </c>
      <c r="D228" s="7">
        <v>0</v>
      </c>
      <c r="E228" s="7">
        <f t="shared" si="28"/>
        <v>0</v>
      </c>
      <c r="F228" s="7">
        <v>0</v>
      </c>
      <c r="G228" s="7">
        <v>41000</v>
      </c>
      <c r="H228" s="7">
        <f t="shared" si="27"/>
        <v>41000</v>
      </c>
    </row>
    <row r="229" spans="1:8" x14ac:dyDescent="0.2">
      <c r="A229" s="3">
        <v>215072</v>
      </c>
      <c r="B229" s="4" t="s">
        <v>196</v>
      </c>
      <c r="C229" s="6">
        <v>38894</v>
      </c>
      <c r="D229" s="7">
        <v>0</v>
      </c>
      <c r="E229" s="7">
        <f t="shared" si="28"/>
        <v>12446.08</v>
      </c>
      <c r="F229" s="7">
        <v>0</v>
      </c>
      <c r="G229" s="7">
        <v>76491</v>
      </c>
      <c r="H229" s="7">
        <f t="shared" si="27"/>
        <v>127831.08</v>
      </c>
    </row>
    <row r="230" spans="1:8" x14ac:dyDescent="0.2">
      <c r="A230" s="3">
        <v>216005</v>
      </c>
      <c r="B230" s="4" t="s">
        <v>197</v>
      </c>
      <c r="C230" s="6">
        <v>105992</v>
      </c>
      <c r="D230" s="7">
        <v>35857.589999999997</v>
      </c>
      <c r="E230" s="7">
        <f t="shared" si="28"/>
        <v>45391.868799999997</v>
      </c>
      <c r="F230" s="7">
        <v>0</v>
      </c>
      <c r="G230" s="7">
        <v>45186</v>
      </c>
      <c r="H230" s="7">
        <f t="shared" si="27"/>
        <v>232427.45879999999</v>
      </c>
    </row>
    <row r="231" spans="1:8" x14ac:dyDescent="0.2">
      <c r="C231" s="6"/>
      <c r="D231" s="6"/>
      <c r="E231" s="7" t="s">
        <v>0</v>
      </c>
    </row>
    <row r="232" spans="1:8" x14ac:dyDescent="0.2">
      <c r="B232" s="4" t="s">
        <v>15</v>
      </c>
      <c r="C232" s="14">
        <f t="shared" ref="C232:H232" si="29">SUM(C216:C231)</f>
        <v>847538</v>
      </c>
      <c r="D232" s="14">
        <f t="shared" si="29"/>
        <v>570268.4</v>
      </c>
      <c r="E232" s="14">
        <f t="shared" si="29"/>
        <v>453698.04800000001</v>
      </c>
      <c r="F232" s="14">
        <f t="shared" si="29"/>
        <v>0</v>
      </c>
      <c r="G232" s="14">
        <f t="shared" si="29"/>
        <v>627053</v>
      </c>
      <c r="H232" s="14">
        <f t="shared" si="29"/>
        <v>2498557.4480000003</v>
      </c>
    </row>
    <row r="233" spans="1:8" x14ac:dyDescent="0.2">
      <c r="C233" s="6"/>
      <c r="D233" s="22"/>
    </row>
    <row r="234" spans="1:8" x14ac:dyDescent="0.2">
      <c r="B234" s="5" t="s">
        <v>19</v>
      </c>
      <c r="C234" s="6"/>
    </row>
    <row r="235" spans="1:8" x14ac:dyDescent="0.2">
      <c r="A235" s="3">
        <v>210311</v>
      </c>
      <c r="B235" s="4" t="s">
        <v>198</v>
      </c>
      <c r="C235" s="7">
        <v>0</v>
      </c>
      <c r="D235" s="7">
        <v>0</v>
      </c>
      <c r="E235" s="7">
        <f>SUM(C235:D235)*0.32</f>
        <v>0</v>
      </c>
      <c r="F235" s="7">
        <v>0</v>
      </c>
      <c r="G235" s="7">
        <v>5421</v>
      </c>
      <c r="H235" s="7">
        <f t="shared" ref="H235:H249" si="30">+C235+D235+E235+F235+G235</f>
        <v>5421</v>
      </c>
    </row>
    <row r="236" spans="1:8" x14ac:dyDescent="0.2">
      <c r="A236" s="3">
        <v>211005</v>
      </c>
      <c r="B236" s="4" t="s">
        <v>199</v>
      </c>
      <c r="C236" s="7">
        <v>55000</v>
      </c>
      <c r="D236" s="7">
        <v>601958.41</v>
      </c>
      <c r="E236" s="7">
        <f t="shared" ref="E236:E249" si="31">SUM(C236:D236)*0.32</f>
        <v>210226.6912</v>
      </c>
      <c r="F236" s="7">
        <v>0</v>
      </c>
      <c r="G236" s="7">
        <v>12878</v>
      </c>
      <c r="H236" s="7">
        <f t="shared" si="30"/>
        <v>880063.10120000003</v>
      </c>
    </row>
    <row r="237" spans="1:8" x14ac:dyDescent="0.2">
      <c r="A237" s="3">
        <v>211006</v>
      </c>
      <c r="B237" s="4" t="s">
        <v>200</v>
      </c>
      <c r="C237" s="7">
        <v>99928</v>
      </c>
      <c r="D237" s="7">
        <v>786293.18</v>
      </c>
      <c r="E237" s="7">
        <f t="shared" si="31"/>
        <v>283590.77760000003</v>
      </c>
      <c r="F237" s="7">
        <v>0</v>
      </c>
      <c r="G237" s="7">
        <v>91503</v>
      </c>
      <c r="H237" s="7">
        <f t="shared" si="30"/>
        <v>1261314.9576000001</v>
      </c>
    </row>
    <row r="238" spans="1:8" x14ac:dyDescent="0.2">
      <c r="A238" s="3">
        <v>211007</v>
      </c>
      <c r="B238" s="4" t="s">
        <v>330</v>
      </c>
      <c r="C238" s="7">
        <v>0</v>
      </c>
      <c r="D238" s="7">
        <v>129275.53</v>
      </c>
      <c r="E238" s="7">
        <f t="shared" si="31"/>
        <v>41368.169600000001</v>
      </c>
      <c r="F238" s="7">
        <v>0</v>
      </c>
      <c r="G238" s="7">
        <v>9300</v>
      </c>
      <c r="H238" s="7">
        <f t="shared" si="30"/>
        <v>179943.69959999999</v>
      </c>
    </row>
    <row r="239" spans="1:8" x14ac:dyDescent="0.2">
      <c r="A239" s="3">
        <v>211008</v>
      </c>
      <c r="B239" s="4" t="s">
        <v>201</v>
      </c>
      <c r="C239" s="6">
        <v>0</v>
      </c>
      <c r="D239" s="6">
        <v>0</v>
      </c>
      <c r="E239" s="7">
        <f t="shared" si="31"/>
        <v>0</v>
      </c>
      <c r="F239" s="7">
        <v>0</v>
      </c>
      <c r="G239" s="7">
        <v>0</v>
      </c>
      <c r="H239" s="7">
        <f t="shared" si="30"/>
        <v>0</v>
      </c>
    </row>
    <row r="240" spans="1:8" x14ac:dyDescent="0.2">
      <c r="A240" s="3">
        <v>211010</v>
      </c>
      <c r="B240" s="4" t="s">
        <v>202</v>
      </c>
      <c r="C240" s="6">
        <v>0</v>
      </c>
      <c r="D240" s="6">
        <v>0</v>
      </c>
      <c r="E240" s="7">
        <f t="shared" si="31"/>
        <v>0</v>
      </c>
      <c r="F240" s="7">
        <v>0</v>
      </c>
      <c r="G240" s="7">
        <v>23250</v>
      </c>
      <c r="H240" s="7">
        <f t="shared" si="30"/>
        <v>23250</v>
      </c>
    </row>
    <row r="241" spans="1:8" x14ac:dyDescent="0.2">
      <c r="A241" s="3">
        <v>211011</v>
      </c>
      <c r="B241" s="4" t="s">
        <v>203</v>
      </c>
      <c r="C241" s="6">
        <v>0</v>
      </c>
      <c r="D241" s="6">
        <f>2000+1000</f>
        <v>3000</v>
      </c>
      <c r="E241" s="7">
        <f t="shared" si="31"/>
        <v>960</v>
      </c>
      <c r="F241" s="7">
        <v>0</v>
      </c>
      <c r="G241" s="7">
        <v>0</v>
      </c>
      <c r="H241" s="7">
        <f t="shared" si="30"/>
        <v>3960</v>
      </c>
    </row>
    <row r="242" spans="1:8" x14ac:dyDescent="0.2">
      <c r="A242" s="3">
        <v>211014</v>
      </c>
      <c r="B242" s="4" t="s">
        <v>204</v>
      </c>
      <c r="C242" s="6">
        <v>0</v>
      </c>
      <c r="D242" s="6">
        <v>0</v>
      </c>
      <c r="E242" s="7">
        <f t="shared" si="31"/>
        <v>0</v>
      </c>
      <c r="F242" s="7">
        <v>0</v>
      </c>
      <c r="G242" s="7">
        <v>0</v>
      </c>
      <c r="H242" s="7">
        <f t="shared" si="30"/>
        <v>0</v>
      </c>
    </row>
    <row r="243" spans="1:8" x14ac:dyDescent="0.2">
      <c r="A243" s="3">
        <v>211015</v>
      </c>
      <c r="B243" s="4" t="s">
        <v>205</v>
      </c>
      <c r="C243" s="6">
        <v>0</v>
      </c>
      <c r="D243" s="6">
        <v>0</v>
      </c>
      <c r="E243" s="7">
        <f t="shared" si="31"/>
        <v>0</v>
      </c>
      <c r="F243" s="7">
        <v>0</v>
      </c>
      <c r="G243" s="7">
        <v>23250</v>
      </c>
      <c r="H243" s="7">
        <f t="shared" si="30"/>
        <v>23250</v>
      </c>
    </row>
    <row r="244" spans="1:8" x14ac:dyDescent="0.2">
      <c r="A244" s="3">
        <v>211016</v>
      </c>
      <c r="B244" s="4" t="s">
        <v>340</v>
      </c>
      <c r="C244" s="6">
        <v>0</v>
      </c>
      <c r="D244" s="6">
        <v>0</v>
      </c>
      <c r="E244" s="7">
        <f t="shared" si="31"/>
        <v>0</v>
      </c>
      <c r="F244" s="7">
        <v>0</v>
      </c>
      <c r="G244" s="7">
        <v>23000</v>
      </c>
      <c r="H244" s="7">
        <f t="shared" si="30"/>
        <v>23000</v>
      </c>
    </row>
    <row r="245" spans="1:8" x14ac:dyDescent="0.2">
      <c r="A245" s="3">
        <v>211021</v>
      </c>
      <c r="B245" s="4" t="s">
        <v>206</v>
      </c>
      <c r="C245" s="6">
        <v>0</v>
      </c>
      <c r="D245" s="6">
        <v>0</v>
      </c>
      <c r="E245" s="7">
        <f t="shared" si="31"/>
        <v>0</v>
      </c>
      <c r="F245" s="7">
        <v>0</v>
      </c>
      <c r="G245" s="7">
        <v>40000</v>
      </c>
      <c r="H245" s="7">
        <f t="shared" si="30"/>
        <v>40000</v>
      </c>
    </row>
    <row r="246" spans="1:8" x14ac:dyDescent="0.2">
      <c r="A246" s="3">
        <v>212002</v>
      </c>
      <c r="B246" s="4" t="s">
        <v>207</v>
      </c>
      <c r="C246" s="6">
        <v>0</v>
      </c>
      <c r="D246" s="6">
        <v>261351.76</v>
      </c>
      <c r="E246" s="7">
        <f t="shared" si="31"/>
        <v>83632.563200000004</v>
      </c>
      <c r="F246" s="7">
        <v>0</v>
      </c>
      <c r="G246" s="7">
        <v>14949</v>
      </c>
      <c r="H246" s="7">
        <f t="shared" si="30"/>
        <v>359933.32319999998</v>
      </c>
    </row>
    <row r="247" spans="1:8" x14ac:dyDescent="0.2">
      <c r="A247" s="3">
        <v>215010</v>
      </c>
      <c r="B247" s="4" t="s">
        <v>208</v>
      </c>
      <c r="C247" s="6">
        <v>0</v>
      </c>
      <c r="D247" s="6">
        <v>48293.77</v>
      </c>
      <c r="E247" s="7">
        <f t="shared" si="31"/>
        <v>15454.006399999998</v>
      </c>
      <c r="F247" s="7">
        <v>0</v>
      </c>
      <c r="G247" s="7">
        <v>66377</v>
      </c>
      <c r="H247" s="7">
        <f t="shared" si="30"/>
        <v>130124.7764</v>
      </c>
    </row>
    <row r="248" spans="1:8" x14ac:dyDescent="0.2">
      <c r="A248" s="3">
        <v>216027</v>
      </c>
      <c r="B248" s="4" t="s">
        <v>209</v>
      </c>
      <c r="C248" s="6">
        <v>0</v>
      </c>
      <c r="D248" s="6">
        <v>116122.89</v>
      </c>
      <c r="E248" s="7">
        <f t="shared" si="31"/>
        <v>37159.324800000002</v>
      </c>
      <c r="F248" s="7">
        <v>0</v>
      </c>
      <c r="G248" s="7">
        <v>59231</v>
      </c>
      <c r="H248" s="7">
        <f t="shared" si="30"/>
        <v>212513.21480000002</v>
      </c>
    </row>
    <row r="249" spans="1:8" x14ac:dyDescent="0.2">
      <c r="A249" s="3">
        <v>217014</v>
      </c>
      <c r="B249" s="4" t="s">
        <v>210</v>
      </c>
      <c r="C249" s="7">
        <v>115226</v>
      </c>
      <c r="D249" s="7">
        <v>131977.54999999999</v>
      </c>
      <c r="E249" s="7">
        <f t="shared" si="31"/>
        <v>79105.135999999999</v>
      </c>
      <c r="F249" s="7">
        <v>0</v>
      </c>
      <c r="G249" s="7">
        <v>35548</v>
      </c>
      <c r="H249" s="7">
        <f t="shared" si="30"/>
        <v>361856.68599999999</v>
      </c>
    </row>
    <row r="250" spans="1:8" x14ac:dyDescent="0.2">
      <c r="B250" s="4" t="s">
        <v>20</v>
      </c>
      <c r="C250" s="8">
        <f t="shared" ref="C250:H250" si="32">SUM(C235:C249)</f>
        <v>270154</v>
      </c>
      <c r="D250" s="8">
        <f t="shared" si="32"/>
        <v>2078273.09</v>
      </c>
      <c r="E250" s="8">
        <f t="shared" si="32"/>
        <v>751496.66879999987</v>
      </c>
      <c r="F250" s="8">
        <f t="shared" si="32"/>
        <v>0</v>
      </c>
      <c r="G250" s="8">
        <f t="shared" si="32"/>
        <v>404707</v>
      </c>
      <c r="H250" s="8">
        <f t="shared" si="32"/>
        <v>3504630.7588</v>
      </c>
    </row>
    <row r="251" spans="1:8" x14ac:dyDescent="0.2">
      <c r="C251" s="11"/>
      <c r="D251" s="11"/>
      <c r="E251" s="11"/>
      <c r="F251" s="11"/>
      <c r="G251" s="11"/>
      <c r="H251" s="11"/>
    </row>
    <row r="252" spans="1:8" x14ac:dyDescent="0.2">
      <c r="B252" s="5" t="s">
        <v>31</v>
      </c>
      <c r="C252" s="6"/>
    </row>
    <row r="253" spans="1:8" x14ac:dyDescent="0.2">
      <c r="A253" s="3">
        <v>210322</v>
      </c>
      <c r="B253" s="4" t="s">
        <v>211</v>
      </c>
      <c r="C253" s="6">
        <v>82210</v>
      </c>
      <c r="D253" s="7">
        <v>0</v>
      </c>
      <c r="E253" s="7">
        <f>SUM(C253:D253)*0.32</f>
        <v>26307.200000000001</v>
      </c>
      <c r="F253" s="7">
        <v>0</v>
      </c>
      <c r="G253" s="7">
        <v>1206</v>
      </c>
      <c r="H253" s="7">
        <f t="shared" ref="H253:H277" si="33">+C253+D253+E253+F253+G253</f>
        <v>109723.2</v>
      </c>
    </row>
    <row r="254" spans="1:8" x14ac:dyDescent="0.2">
      <c r="A254" s="3">
        <v>210605</v>
      </c>
      <c r="B254" s="4" t="s">
        <v>212</v>
      </c>
      <c r="C254" s="6">
        <v>4375</v>
      </c>
      <c r="D254" s="7">
        <v>0</v>
      </c>
      <c r="E254" s="7">
        <f t="shared" ref="E254:E277" si="34">SUM(C254:D254)*0.32</f>
        <v>1400</v>
      </c>
      <c r="F254" s="7">
        <v>0</v>
      </c>
      <c r="G254" s="7">
        <v>0</v>
      </c>
      <c r="H254" s="7">
        <f t="shared" si="33"/>
        <v>5775</v>
      </c>
    </row>
    <row r="255" spans="1:8" x14ac:dyDescent="0.2">
      <c r="A255" s="3">
        <v>211002</v>
      </c>
      <c r="B255" s="4" t="s">
        <v>355</v>
      </c>
      <c r="C255" s="6">
        <v>203496.52</v>
      </c>
      <c r="D255" s="7">
        <v>57959.55</v>
      </c>
      <c r="E255" s="7">
        <f t="shared" si="34"/>
        <v>83665.9424</v>
      </c>
      <c r="F255" s="7">
        <v>0</v>
      </c>
      <c r="G255" s="7">
        <v>23238</v>
      </c>
      <c r="H255" s="7">
        <f t="shared" si="33"/>
        <v>368360.01240000001</v>
      </c>
    </row>
    <row r="256" spans="1:8" x14ac:dyDescent="0.2">
      <c r="A256" s="3">
        <v>213001</v>
      </c>
      <c r="B256" s="4" t="s">
        <v>213</v>
      </c>
      <c r="C256" s="6">
        <v>342953</v>
      </c>
      <c r="D256" s="7">
        <v>203342.91</v>
      </c>
      <c r="E256" s="7">
        <f t="shared" si="34"/>
        <v>174814.6912</v>
      </c>
      <c r="F256" s="7">
        <v>0</v>
      </c>
      <c r="G256" s="7">
        <v>285110</v>
      </c>
      <c r="H256" s="7">
        <f t="shared" si="33"/>
        <v>1006220.6012</v>
      </c>
    </row>
    <row r="257" spans="1:8" x14ac:dyDescent="0.2">
      <c r="A257" s="3">
        <v>213002</v>
      </c>
      <c r="B257" s="4" t="s">
        <v>214</v>
      </c>
      <c r="C257" s="6">
        <v>0</v>
      </c>
      <c r="D257" s="7">
        <v>0</v>
      </c>
      <c r="E257" s="7">
        <f t="shared" si="34"/>
        <v>0</v>
      </c>
      <c r="F257" s="7">
        <v>0</v>
      </c>
      <c r="G257" s="7">
        <v>6000</v>
      </c>
      <c r="H257" s="7">
        <f t="shared" si="33"/>
        <v>6000</v>
      </c>
    </row>
    <row r="258" spans="1:8" x14ac:dyDescent="0.2">
      <c r="A258" s="3">
        <v>213003</v>
      </c>
      <c r="B258" s="4" t="s">
        <v>215</v>
      </c>
      <c r="C258" s="6">
        <v>183743</v>
      </c>
      <c r="D258" s="7">
        <v>173236.03</v>
      </c>
      <c r="E258" s="7">
        <f t="shared" si="34"/>
        <v>114233.28960000002</v>
      </c>
      <c r="F258" s="7">
        <v>0</v>
      </c>
      <c r="G258" s="7">
        <v>51385</v>
      </c>
      <c r="H258" s="7">
        <f t="shared" si="33"/>
        <v>522597.31960000005</v>
      </c>
    </row>
    <row r="259" spans="1:8" x14ac:dyDescent="0.2">
      <c r="A259" s="3">
        <v>213004</v>
      </c>
      <c r="B259" s="4" t="s">
        <v>216</v>
      </c>
      <c r="C259" s="6">
        <f>269290+9865</f>
        <v>279155</v>
      </c>
      <c r="D259" s="7">
        <v>103548.4</v>
      </c>
      <c r="E259" s="7">
        <f t="shared" si="34"/>
        <v>122465.088</v>
      </c>
      <c r="F259" s="7">
        <v>0</v>
      </c>
      <c r="G259" s="7">
        <v>65671</v>
      </c>
      <c r="H259" s="7">
        <f t="shared" si="33"/>
        <v>570839.48800000001</v>
      </c>
    </row>
    <row r="260" spans="1:8" x14ac:dyDescent="0.2">
      <c r="A260" s="3">
        <v>213005</v>
      </c>
      <c r="B260" s="4" t="s">
        <v>217</v>
      </c>
      <c r="C260" s="6">
        <v>268395.75</v>
      </c>
      <c r="D260" s="7">
        <v>171592</v>
      </c>
      <c r="E260" s="7">
        <f t="shared" si="34"/>
        <v>140796.08000000002</v>
      </c>
      <c r="F260" s="7">
        <v>0</v>
      </c>
      <c r="G260" s="7">
        <v>28009</v>
      </c>
      <c r="H260" s="7">
        <f t="shared" si="33"/>
        <v>608792.83000000007</v>
      </c>
    </row>
    <row r="261" spans="1:8" x14ac:dyDescent="0.2">
      <c r="A261" s="3">
        <v>213008</v>
      </c>
      <c r="B261" s="4" t="s">
        <v>218</v>
      </c>
      <c r="C261" s="6">
        <v>264633</v>
      </c>
      <c r="D261" s="7">
        <f>29089.02+61457.45</f>
        <v>90546.47</v>
      </c>
      <c r="E261" s="7">
        <f t="shared" si="34"/>
        <v>113657.4304</v>
      </c>
      <c r="F261" s="7">
        <v>0</v>
      </c>
      <c r="G261" s="7">
        <v>5430</v>
      </c>
      <c r="H261" s="7">
        <f t="shared" si="33"/>
        <v>474266.90039999998</v>
      </c>
    </row>
    <row r="262" spans="1:8" x14ac:dyDescent="0.2">
      <c r="A262" s="3">
        <v>213009</v>
      </c>
      <c r="B262" s="4" t="s">
        <v>219</v>
      </c>
      <c r="C262" s="6">
        <v>0</v>
      </c>
      <c r="D262" s="7">
        <v>0</v>
      </c>
      <c r="E262" s="7">
        <f t="shared" si="34"/>
        <v>0</v>
      </c>
      <c r="F262" s="7">
        <v>0</v>
      </c>
      <c r="G262" s="7">
        <v>0</v>
      </c>
      <c r="H262" s="7">
        <f t="shared" si="33"/>
        <v>0</v>
      </c>
    </row>
    <row r="263" spans="1:8" x14ac:dyDescent="0.2">
      <c r="A263" s="3">
        <v>213010</v>
      </c>
      <c r="B263" s="4" t="s">
        <v>220</v>
      </c>
      <c r="C263" s="6">
        <v>0</v>
      </c>
      <c r="D263" s="7">
        <v>0</v>
      </c>
      <c r="E263" s="7">
        <f t="shared" si="34"/>
        <v>0</v>
      </c>
      <c r="F263" s="7">
        <v>0</v>
      </c>
      <c r="G263" s="7">
        <v>3179</v>
      </c>
      <c r="H263" s="7">
        <f t="shared" si="33"/>
        <v>3179</v>
      </c>
    </row>
    <row r="264" spans="1:8" x14ac:dyDescent="0.2">
      <c r="A264" s="3">
        <v>213011</v>
      </c>
      <c r="B264" s="4" t="s">
        <v>221</v>
      </c>
      <c r="C264" s="6">
        <v>0</v>
      </c>
      <c r="D264" s="7">
        <v>0</v>
      </c>
      <c r="E264" s="7">
        <f t="shared" si="34"/>
        <v>0</v>
      </c>
      <c r="F264" s="7">
        <v>0</v>
      </c>
      <c r="G264" s="7">
        <v>25000</v>
      </c>
      <c r="H264" s="7">
        <f t="shared" si="33"/>
        <v>25000</v>
      </c>
    </row>
    <row r="265" spans="1:8" x14ac:dyDescent="0.2">
      <c r="A265" s="3">
        <v>213012</v>
      </c>
      <c r="B265" s="4" t="s">
        <v>346</v>
      </c>
      <c r="C265" s="6">
        <v>0</v>
      </c>
      <c r="D265" s="7">
        <v>0</v>
      </c>
      <c r="E265" s="7">
        <f t="shared" si="34"/>
        <v>0</v>
      </c>
      <c r="F265" s="7">
        <v>0</v>
      </c>
      <c r="G265" s="7">
        <v>34750</v>
      </c>
      <c r="H265" s="7">
        <f t="shared" si="33"/>
        <v>34750</v>
      </c>
    </row>
    <row r="266" spans="1:8" x14ac:dyDescent="0.2">
      <c r="A266" s="3">
        <v>215006</v>
      </c>
      <c r="B266" s="4" t="s">
        <v>29</v>
      </c>
      <c r="C266" s="6">
        <v>139793.96</v>
      </c>
      <c r="D266" s="7">
        <v>37977.519999999997</v>
      </c>
      <c r="E266" s="7">
        <f t="shared" si="34"/>
        <v>56886.873599999992</v>
      </c>
      <c r="F266" s="7">
        <v>0</v>
      </c>
      <c r="G266" s="7">
        <v>20887</v>
      </c>
      <c r="H266" s="7">
        <f t="shared" si="33"/>
        <v>255545.35359999997</v>
      </c>
    </row>
    <row r="267" spans="1:8" x14ac:dyDescent="0.2">
      <c r="A267" s="3">
        <v>215023</v>
      </c>
      <c r="B267" s="4" t="s">
        <v>222</v>
      </c>
      <c r="C267" s="6">
        <v>0</v>
      </c>
      <c r="D267" s="7">
        <v>6500</v>
      </c>
      <c r="E267" s="7">
        <f t="shared" si="34"/>
        <v>2080</v>
      </c>
      <c r="F267" s="7">
        <v>0</v>
      </c>
      <c r="G267" s="7">
        <v>21963</v>
      </c>
      <c r="H267" s="7">
        <f t="shared" si="33"/>
        <v>30543</v>
      </c>
    </row>
    <row r="268" spans="1:8" x14ac:dyDescent="0.2">
      <c r="A268" s="3">
        <v>215035</v>
      </c>
      <c r="B268" s="4" t="s">
        <v>223</v>
      </c>
      <c r="C268" s="6">
        <v>0</v>
      </c>
      <c r="D268" s="7">
        <v>48641.38</v>
      </c>
      <c r="E268" s="7">
        <f t="shared" si="34"/>
        <v>15565.241599999999</v>
      </c>
      <c r="F268" s="7">
        <v>0</v>
      </c>
      <c r="G268" s="7">
        <v>30158</v>
      </c>
      <c r="H268" s="7">
        <f t="shared" si="33"/>
        <v>94364.621599999999</v>
      </c>
    </row>
    <row r="269" spans="1:8" x14ac:dyDescent="0.2">
      <c r="A269" s="3">
        <v>215038</v>
      </c>
      <c r="B269" s="4" t="s">
        <v>224</v>
      </c>
      <c r="C269" s="6">
        <v>0</v>
      </c>
      <c r="D269" s="7">
        <v>0</v>
      </c>
      <c r="E269" s="7">
        <f t="shared" si="34"/>
        <v>0</v>
      </c>
      <c r="F269" s="7">
        <v>0</v>
      </c>
      <c r="G269" s="7">
        <v>3543</v>
      </c>
      <c r="H269" s="7">
        <f t="shared" si="33"/>
        <v>3543</v>
      </c>
    </row>
    <row r="270" spans="1:8" x14ac:dyDescent="0.2">
      <c r="A270" s="3">
        <v>215056</v>
      </c>
      <c r="B270" s="4" t="s">
        <v>225</v>
      </c>
      <c r="C270" s="6">
        <v>0</v>
      </c>
      <c r="D270" s="7">
        <v>0</v>
      </c>
      <c r="E270" s="7">
        <f t="shared" si="34"/>
        <v>0</v>
      </c>
      <c r="F270" s="7">
        <v>0</v>
      </c>
      <c r="G270" s="7">
        <v>8260</v>
      </c>
      <c r="H270" s="7">
        <f t="shared" si="33"/>
        <v>8260</v>
      </c>
    </row>
    <row r="271" spans="1:8" x14ac:dyDescent="0.2">
      <c r="A271" s="3">
        <v>215060</v>
      </c>
      <c r="B271" s="4" t="s">
        <v>226</v>
      </c>
      <c r="C271" s="6">
        <v>34344.18</v>
      </c>
      <c r="D271" s="7">
        <v>0</v>
      </c>
      <c r="E271" s="7">
        <f t="shared" si="34"/>
        <v>10990.1376</v>
      </c>
      <c r="F271" s="7">
        <v>0</v>
      </c>
      <c r="G271" s="7">
        <v>3000</v>
      </c>
      <c r="H271" s="7">
        <f t="shared" si="33"/>
        <v>48334.317600000002</v>
      </c>
    </row>
    <row r="272" spans="1:8" x14ac:dyDescent="0.2">
      <c r="A272" s="3">
        <v>215061</v>
      </c>
      <c r="B272" s="4" t="s">
        <v>227</v>
      </c>
      <c r="C272" s="6">
        <v>0</v>
      </c>
      <c r="D272" s="7">
        <v>0</v>
      </c>
      <c r="E272" s="7">
        <f t="shared" si="34"/>
        <v>0</v>
      </c>
      <c r="F272" s="7">
        <v>0</v>
      </c>
      <c r="G272" s="7">
        <v>8500</v>
      </c>
      <c r="H272" s="7">
        <f t="shared" si="33"/>
        <v>8500</v>
      </c>
    </row>
    <row r="273" spans="1:8" x14ac:dyDescent="0.2">
      <c r="A273" s="3">
        <v>215068</v>
      </c>
      <c r="B273" s="4" t="s">
        <v>228</v>
      </c>
      <c r="C273" s="6">
        <v>0</v>
      </c>
      <c r="D273" s="7">
        <v>0</v>
      </c>
      <c r="E273" s="7">
        <f t="shared" si="34"/>
        <v>0</v>
      </c>
      <c r="F273" s="7">
        <v>0</v>
      </c>
      <c r="G273" s="7">
        <v>5100</v>
      </c>
      <c r="H273" s="7">
        <f t="shared" si="33"/>
        <v>5100</v>
      </c>
    </row>
    <row r="274" spans="1:8" x14ac:dyDescent="0.2">
      <c r="A274" s="3">
        <v>216075</v>
      </c>
      <c r="B274" s="4" t="s">
        <v>229</v>
      </c>
      <c r="C274" s="6">
        <v>0</v>
      </c>
      <c r="D274" s="7">
        <v>0</v>
      </c>
      <c r="E274" s="7">
        <f t="shared" si="34"/>
        <v>0</v>
      </c>
      <c r="F274" s="7">
        <v>0</v>
      </c>
      <c r="G274" s="7">
        <v>81516</v>
      </c>
      <c r="H274" s="7">
        <f t="shared" si="33"/>
        <v>81516</v>
      </c>
    </row>
    <row r="275" spans="1:8" x14ac:dyDescent="0.2">
      <c r="A275" s="3">
        <v>216082</v>
      </c>
      <c r="B275" s="4" t="s">
        <v>230</v>
      </c>
      <c r="C275" s="6">
        <v>63438.49</v>
      </c>
      <c r="D275" s="7">
        <v>18867.98</v>
      </c>
      <c r="E275" s="7">
        <f t="shared" si="34"/>
        <v>26338.070400000001</v>
      </c>
      <c r="F275" s="7">
        <v>0</v>
      </c>
      <c r="G275" s="7">
        <v>63050</v>
      </c>
      <c r="H275" s="7">
        <f t="shared" si="33"/>
        <v>171694.5404</v>
      </c>
    </row>
    <row r="276" spans="1:8" x14ac:dyDescent="0.2">
      <c r="A276" s="3">
        <v>216085</v>
      </c>
      <c r="B276" s="4" t="s">
        <v>231</v>
      </c>
      <c r="C276" s="6">
        <v>120326</v>
      </c>
      <c r="D276" s="7">
        <v>31470.400000000001</v>
      </c>
      <c r="E276" s="7">
        <f t="shared" si="34"/>
        <v>48574.847999999998</v>
      </c>
      <c r="F276" s="7">
        <v>0</v>
      </c>
      <c r="G276" s="7">
        <v>41788</v>
      </c>
      <c r="H276" s="7">
        <f t="shared" si="33"/>
        <v>242159.24799999999</v>
      </c>
    </row>
    <row r="277" spans="1:8" x14ac:dyDescent="0.2">
      <c r="A277" s="3">
        <v>219030</v>
      </c>
      <c r="B277" s="4" t="s">
        <v>232</v>
      </c>
      <c r="C277" s="6">
        <v>44287.74</v>
      </c>
      <c r="D277" s="7">
        <v>0</v>
      </c>
      <c r="E277" s="7">
        <f t="shared" si="34"/>
        <v>14172.076799999999</v>
      </c>
      <c r="F277" s="7">
        <v>0</v>
      </c>
      <c r="G277" s="7">
        <v>0</v>
      </c>
      <c r="H277" s="7">
        <f t="shared" si="33"/>
        <v>58459.816800000001</v>
      </c>
    </row>
    <row r="278" spans="1:8" x14ac:dyDescent="0.2">
      <c r="C278" s="6"/>
      <c r="D278" s="6"/>
    </row>
    <row r="279" spans="1:8" x14ac:dyDescent="0.2">
      <c r="B279" s="4" t="s">
        <v>32</v>
      </c>
      <c r="C279" s="8">
        <f t="shared" ref="C279:H279" si="35">SUM(C252:C278)</f>
        <v>2031151.64</v>
      </c>
      <c r="D279" s="8">
        <f>SUM(D252:D278)</f>
        <v>943682.64</v>
      </c>
      <c r="E279" s="8">
        <f t="shared" si="35"/>
        <v>951946.96960000007</v>
      </c>
      <c r="F279" s="8">
        <f t="shared" si="35"/>
        <v>0</v>
      </c>
      <c r="G279" s="8">
        <f t="shared" si="35"/>
        <v>816743</v>
      </c>
      <c r="H279" s="8">
        <f t="shared" si="35"/>
        <v>4743524.2496000007</v>
      </c>
    </row>
    <row r="280" spans="1:8" x14ac:dyDescent="0.2">
      <c r="C280" s="11"/>
      <c r="D280" s="11"/>
      <c r="E280" s="11"/>
      <c r="F280" s="11"/>
      <c r="G280" s="11"/>
      <c r="H280" s="11"/>
    </row>
    <row r="281" spans="1:8" x14ac:dyDescent="0.2">
      <c r="B281" s="5" t="s">
        <v>10</v>
      </c>
      <c r="C281" s="6"/>
    </row>
    <row r="282" spans="1:8" x14ac:dyDescent="0.2">
      <c r="A282" s="3">
        <v>214003</v>
      </c>
      <c r="B282" s="4" t="s">
        <v>233</v>
      </c>
      <c r="C282" s="6">
        <v>0</v>
      </c>
      <c r="D282" s="6">
        <v>1039129.32</v>
      </c>
      <c r="E282" s="6">
        <f>SUM(C282:D282)*0.32</f>
        <v>332521.3824</v>
      </c>
      <c r="F282" s="7">
        <v>0</v>
      </c>
      <c r="G282" s="7">
        <v>343330</v>
      </c>
      <c r="H282" s="7">
        <f t="shared" ref="H282:H291" si="36">+C282+D282+E282+F282+G282</f>
        <v>1714980.7023999998</v>
      </c>
    </row>
    <row r="283" spans="1:8" x14ac:dyDescent="0.2">
      <c r="A283" s="3">
        <v>214004</v>
      </c>
      <c r="B283" s="4" t="s">
        <v>234</v>
      </c>
      <c r="C283" s="6">
        <v>0</v>
      </c>
      <c r="D283" s="6">
        <v>1001388.52</v>
      </c>
      <c r="E283" s="6">
        <f t="shared" ref="E283:E291" si="37">SUM(C283:D283)*0.32</f>
        <v>320444.32640000002</v>
      </c>
      <c r="F283" s="7">
        <v>0</v>
      </c>
      <c r="G283" s="7">
        <v>81299</v>
      </c>
      <c r="H283" s="7">
        <f t="shared" si="36"/>
        <v>1403131.8464000002</v>
      </c>
    </row>
    <row r="284" spans="1:8" x14ac:dyDescent="0.2">
      <c r="A284" s="3">
        <v>214006</v>
      </c>
      <c r="B284" s="4" t="s">
        <v>235</v>
      </c>
      <c r="C284" s="6">
        <v>0</v>
      </c>
      <c r="D284" s="6">
        <f>4000+14000</f>
        <v>18000</v>
      </c>
      <c r="E284" s="6">
        <f t="shared" si="37"/>
        <v>5760</v>
      </c>
      <c r="F284" s="7">
        <v>0</v>
      </c>
      <c r="G284" s="7">
        <v>2000</v>
      </c>
      <c r="H284" s="7">
        <f t="shared" si="36"/>
        <v>25760</v>
      </c>
    </row>
    <row r="285" spans="1:8" x14ac:dyDescent="0.2">
      <c r="A285" s="3">
        <v>214008</v>
      </c>
      <c r="B285" s="4" t="s">
        <v>236</v>
      </c>
      <c r="C285" s="6">
        <v>0</v>
      </c>
      <c r="D285" s="6">
        <v>0</v>
      </c>
      <c r="E285" s="6">
        <f t="shared" si="37"/>
        <v>0</v>
      </c>
      <c r="F285" s="7">
        <v>0</v>
      </c>
      <c r="G285" s="7">
        <v>22582</v>
      </c>
      <c r="H285" s="7">
        <f t="shared" si="36"/>
        <v>22582</v>
      </c>
    </row>
    <row r="286" spans="1:8" x14ac:dyDescent="0.2">
      <c r="A286" s="3">
        <v>214017</v>
      </c>
      <c r="B286" s="4" t="s">
        <v>353</v>
      </c>
      <c r="C286" s="6">
        <v>0</v>
      </c>
      <c r="D286" s="6">
        <v>0</v>
      </c>
      <c r="E286" s="6">
        <f t="shared" si="37"/>
        <v>0</v>
      </c>
      <c r="F286" s="7">
        <v>0</v>
      </c>
      <c r="G286" s="7">
        <v>48782.49</v>
      </c>
      <c r="H286" s="7">
        <f t="shared" si="36"/>
        <v>48782.49</v>
      </c>
    </row>
    <row r="287" spans="1:8" x14ac:dyDescent="0.2">
      <c r="A287" s="3">
        <v>216006</v>
      </c>
      <c r="B287" s="4" t="s">
        <v>237</v>
      </c>
      <c r="C287" s="6">
        <v>0</v>
      </c>
      <c r="D287" s="6">
        <v>19669</v>
      </c>
      <c r="E287" s="6">
        <f t="shared" si="37"/>
        <v>6294.08</v>
      </c>
      <c r="F287" s="7">
        <v>0</v>
      </c>
      <c r="G287" s="7">
        <v>19232</v>
      </c>
      <c r="H287" s="7">
        <f t="shared" si="36"/>
        <v>45195.08</v>
      </c>
    </row>
    <row r="288" spans="1:8" x14ac:dyDescent="0.2">
      <c r="A288" s="3">
        <v>216011</v>
      </c>
      <c r="B288" s="4" t="s">
        <v>238</v>
      </c>
      <c r="C288" s="6">
        <v>0</v>
      </c>
      <c r="D288" s="6">
        <v>0</v>
      </c>
      <c r="E288" s="6">
        <f t="shared" si="37"/>
        <v>0</v>
      </c>
      <c r="F288" s="7">
        <v>0</v>
      </c>
      <c r="G288" s="7">
        <v>1700</v>
      </c>
      <c r="H288" s="7">
        <f t="shared" si="36"/>
        <v>1700</v>
      </c>
    </row>
    <row r="289" spans="1:8" x14ac:dyDescent="0.2">
      <c r="A289" s="3">
        <v>216012</v>
      </c>
      <c r="B289" s="4" t="s">
        <v>239</v>
      </c>
      <c r="C289" s="6">
        <v>0</v>
      </c>
      <c r="D289" s="6">
        <v>19669</v>
      </c>
      <c r="E289" s="6">
        <f t="shared" si="37"/>
        <v>6294.08</v>
      </c>
      <c r="F289" s="7">
        <v>0</v>
      </c>
      <c r="G289" s="7">
        <v>3129.51</v>
      </c>
      <c r="H289" s="7">
        <f t="shared" si="36"/>
        <v>29092.590000000004</v>
      </c>
    </row>
    <row r="290" spans="1:8" x14ac:dyDescent="0.2">
      <c r="A290" s="3">
        <v>870101</v>
      </c>
      <c r="B290" s="4" t="s">
        <v>240</v>
      </c>
      <c r="C290" s="6">
        <v>0</v>
      </c>
      <c r="D290" s="6">
        <v>0</v>
      </c>
      <c r="E290" s="6">
        <f t="shared" si="37"/>
        <v>0</v>
      </c>
      <c r="F290" s="7">
        <v>0</v>
      </c>
      <c r="G290" s="7">
        <v>704310</v>
      </c>
      <c r="H290" s="7">
        <f t="shared" si="36"/>
        <v>704310</v>
      </c>
    </row>
    <row r="291" spans="1:8" x14ac:dyDescent="0.2">
      <c r="A291" s="3">
        <v>870102</v>
      </c>
      <c r="B291" s="4" t="s">
        <v>241</v>
      </c>
      <c r="C291" s="6">
        <v>0</v>
      </c>
      <c r="D291" s="6">
        <v>0</v>
      </c>
      <c r="E291" s="6">
        <f t="shared" si="37"/>
        <v>0</v>
      </c>
      <c r="F291" s="7">
        <v>0</v>
      </c>
      <c r="G291" s="7">
        <v>100000</v>
      </c>
      <c r="H291" s="7">
        <f t="shared" si="36"/>
        <v>100000</v>
      </c>
    </row>
    <row r="292" spans="1:8" x14ac:dyDescent="0.2">
      <c r="C292" s="6"/>
      <c r="D292" s="6"/>
      <c r="E292" s="7" t="s">
        <v>0</v>
      </c>
    </row>
    <row r="293" spans="1:8" x14ac:dyDescent="0.2">
      <c r="B293" s="4" t="s">
        <v>11</v>
      </c>
      <c r="C293" s="8">
        <f t="shared" ref="C293:H293" si="38">SUM(C282:C292)</f>
        <v>0</v>
      </c>
      <c r="D293" s="8">
        <f t="shared" si="38"/>
        <v>2097855.84</v>
      </c>
      <c r="E293" s="8">
        <f t="shared" si="38"/>
        <v>671313.86879999994</v>
      </c>
      <c r="F293" s="8">
        <f t="shared" si="38"/>
        <v>0</v>
      </c>
      <c r="G293" s="8">
        <f t="shared" si="38"/>
        <v>1326365</v>
      </c>
      <c r="H293" s="8">
        <f t="shared" si="38"/>
        <v>4095534.7088000001</v>
      </c>
    </row>
    <row r="294" spans="1:8" x14ac:dyDescent="0.2">
      <c r="C294" s="6"/>
    </row>
    <row r="295" spans="1:8" x14ac:dyDescent="0.2">
      <c r="B295" s="5" t="s">
        <v>3</v>
      </c>
      <c r="C295" s="6"/>
    </row>
    <row r="296" spans="1:8" x14ac:dyDescent="0.2">
      <c r="A296" s="3">
        <v>210107</v>
      </c>
      <c r="B296" s="4" t="s">
        <v>242</v>
      </c>
      <c r="C296" s="6">
        <v>0</v>
      </c>
      <c r="D296" s="7">
        <v>0</v>
      </c>
      <c r="E296" s="7">
        <f>SUM(C296:D296)*0.32</f>
        <v>0</v>
      </c>
      <c r="F296" s="7">
        <v>0</v>
      </c>
      <c r="G296" s="7">
        <v>60793</v>
      </c>
      <c r="H296" s="7">
        <f t="shared" ref="H296:H317" si="39">+C296+D296+E296+F296+G296</f>
        <v>60793</v>
      </c>
    </row>
    <row r="297" spans="1:8" x14ac:dyDescent="0.2">
      <c r="A297" s="3">
        <v>219000</v>
      </c>
      <c r="B297" s="4" t="s">
        <v>3</v>
      </c>
      <c r="C297" s="6">
        <v>1306653.76</v>
      </c>
      <c r="D297" s="7">
        <v>0</v>
      </c>
      <c r="E297" s="7">
        <f t="shared" ref="E297:E317" si="40">SUM(C297:D297)*0.32</f>
        <v>418129.20319999999</v>
      </c>
      <c r="F297" s="7">
        <v>0</v>
      </c>
      <c r="G297" s="7">
        <v>0</v>
      </c>
      <c r="H297" s="7">
        <f t="shared" si="39"/>
        <v>1724782.9632000001</v>
      </c>
    </row>
    <row r="298" spans="1:8" x14ac:dyDescent="0.2">
      <c r="A298" s="3">
        <v>219000</v>
      </c>
      <c r="B298" s="4" t="s">
        <v>243</v>
      </c>
      <c r="C298" s="6">
        <v>80000</v>
      </c>
      <c r="D298" s="7">
        <v>0</v>
      </c>
      <c r="E298" s="7">
        <f t="shared" si="40"/>
        <v>25600</v>
      </c>
      <c r="F298" s="7">
        <v>0</v>
      </c>
      <c r="G298" s="7">
        <v>0</v>
      </c>
      <c r="H298" s="7">
        <f t="shared" si="39"/>
        <v>105600</v>
      </c>
    </row>
    <row r="299" spans="1:8" x14ac:dyDescent="0.2">
      <c r="A299" s="3">
        <v>219000</v>
      </c>
      <c r="B299" s="4" t="s">
        <v>244</v>
      </c>
      <c r="C299" s="6">
        <v>0</v>
      </c>
      <c r="D299" s="7">
        <v>0</v>
      </c>
      <c r="E299" s="7">
        <f t="shared" si="40"/>
        <v>0</v>
      </c>
      <c r="F299" s="7">
        <v>0</v>
      </c>
      <c r="G299" s="7">
        <v>33790</v>
      </c>
      <c r="H299" s="7">
        <f t="shared" si="39"/>
        <v>33790</v>
      </c>
    </row>
    <row r="300" spans="1:8" x14ac:dyDescent="0.2">
      <c r="A300" s="3">
        <v>219001</v>
      </c>
      <c r="B300" s="4" t="s">
        <v>245</v>
      </c>
      <c r="C300" s="6">
        <v>0</v>
      </c>
      <c r="D300" s="7">
        <v>0</v>
      </c>
      <c r="E300" s="7">
        <f t="shared" si="40"/>
        <v>0</v>
      </c>
      <c r="F300" s="7">
        <v>0</v>
      </c>
      <c r="G300" s="7">
        <v>31695.5</v>
      </c>
      <c r="H300" s="7">
        <f t="shared" si="39"/>
        <v>31695.5</v>
      </c>
    </row>
    <row r="301" spans="1:8" x14ac:dyDescent="0.2">
      <c r="A301" s="3">
        <v>219002</v>
      </c>
      <c r="B301" s="4" t="s">
        <v>246</v>
      </c>
      <c r="C301" s="6">
        <v>0</v>
      </c>
      <c r="D301" s="7">
        <v>0</v>
      </c>
      <c r="E301" s="7">
        <f t="shared" si="40"/>
        <v>0</v>
      </c>
      <c r="F301" s="7">
        <v>0</v>
      </c>
      <c r="G301" s="7">
        <v>0</v>
      </c>
      <c r="H301" s="7">
        <f t="shared" si="39"/>
        <v>0</v>
      </c>
    </row>
    <row r="302" spans="1:8" x14ac:dyDescent="0.2">
      <c r="A302" s="3">
        <v>219003</v>
      </c>
      <c r="B302" s="4" t="s">
        <v>247</v>
      </c>
      <c r="C302" s="6">
        <v>0</v>
      </c>
      <c r="D302" s="7">
        <v>0</v>
      </c>
      <c r="E302" s="7">
        <f t="shared" si="40"/>
        <v>0</v>
      </c>
      <c r="F302" s="7">
        <v>0</v>
      </c>
      <c r="G302" s="7">
        <v>13</v>
      </c>
      <c r="H302" s="7">
        <f t="shared" si="39"/>
        <v>13</v>
      </c>
    </row>
    <row r="303" spans="1:8" x14ac:dyDescent="0.2">
      <c r="A303" s="3">
        <v>219004</v>
      </c>
      <c r="B303" s="4" t="s">
        <v>248</v>
      </c>
      <c r="C303" s="6">
        <v>0</v>
      </c>
      <c r="D303" s="7">
        <v>0</v>
      </c>
      <c r="E303" s="7">
        <f t="shared" si="40"/>
        <v>0</v>
      </c>
      <c r="F303" s="7">
        <v>0</v>
      </c>
      <c r="G303" s="7">
        <v>0</v>
      </c>
      <c r="H303" s="7">
        <f t="shared" si="39"/>
        <v>0</v>
      </c>
    </row>
    <row r="304" spans="1:8" x14ac:dyDescent="0.2">
      <c r="A304" s="3">
        <v>219005</v>
      </c>
      <c r="B304" s="4" t="s">
        <v>249</v>
      </c>
      <c r="C304" s="6">
        <v>0</v>
      </c>
      <c r="D304" s="7">
        <v>0</v>
      </c>
      <c r="E304" s="7">
        <f t="shared" si="40"/>
        <v>0</v>
      </c>
      <c r="F304" s="7">
        <v>0</v>
      </c>
      <c r="G304" s="7">
        <v>0</v>
      </c>
      <c r="H304" s="7">
        <f t="shared" si="39"/>
        <v>0</v>
      </c>
    </row>
    <row r="305" spans="1:8" x14ac:dyDescent="0.2">
      <c r="A305" s="3">
        <v>219006</v>
      </c>
      <c r="B305" s="4" t="s">
        <v>250</v>
      </c>
      <c r="C305" s="6">
        <v>0</v>
      </c>
      <c r="D305" s="7">
        <v>0</v>
      </c>
      <c r="E305" s="7">
        <f t="shared" si="40"/>
        <v>0</v>
      </c>
      <c r="F305" s="7">
        <v>0</v>
      </c>
      <c r="G305" s="7">
        <v>0</v>
      </c>
      <c r="H305" s="7">
        <f t="shared" si="39"/>
        <v>0</v>
      </c>
    </row>
    <row r="306" spans="1:8" x14ac:dyDescent="0.2">
      <c r="A306" s="3">
        <v>219007</v>
      </c>
      <c r="B306" s="4" t="s">
        <v>251</v>
      </c>
      <c r="C306" s="6">
        <v>0</v>
      </c>
      <c r="D306" s="7">
        <v>0</v>
      </c>
      <c r="E306" s="7">
        <f t="shared" si="40"/>
        <v>0</v>
      </c>
      <c r="F306" s="7">
        <v>0</v>
      </c>
      <c r="G306" s="7">
        <v>10</v>
      </c>
      <c r="H306" s="7">
        <f t="shared" si="39"/>
        <v>10</v>
      </c>
    </row>
    <row r="307" spans="1:8" x14ac:dyDescent="0.2">
      <c r="A307" s="3">
        <v>219008</v>
      </c>
      <c r="B307" s="4" t="s">
        <v>252</v>
      </c>
      <c r="C307" s="6">
        <v>0</v>
      </c>
      <c r="D307" s="7">
        <v>0</v>
      </c>
      <c r="E307" s="7">
        <f t="shared" si="40"/>
        <v>0</v>
      </c>
      <c r="F307" s="7">
        <v>0</v>
      </c>
      <c r="G307" s="7">
        <v>0</v>
      </c>
      <c r="H307" s="7">
        <f t="shared" si="39"/>
        <v>0</v>
      </c>
    </row>
    <row r="308" spans="1:8" x14ac:dyDescent="0.2">
      <c r="A308" s="3">
        <v>219009</v>
      </c>
      <c r="B308" s="4" t="s">
        <v>253</v>
      </c>
      <c r="C308" s="6">
        <v>0</v>
      </c>
      <c r="D308" s="7">
        <v>0</v>
      </c>
      <c r="E308" s="7">
        <f t="shared" si="40"/>
        <v>0</v>
      </c>
      <c r="F308" s="7">
        <v>0</v>
      </c>
      <c r="G308" s="7">
        <v>0</v>
      </c>
      <c r="H308" s="7">
        <f t="shared" si="39"/>
        <v>0</v>
      </c>
    </row>
    <row r="309" spans="1:8" x14ac:dyDescent="0.2">
      <c r="A309" s="3">
        <v>219011</v>
      </c>
      <c r="B309" s="4" t="s">
        <v>254</v>
      </c>
      <c r="C309" s="6">
        <v>0</v>
      </c>
      <c r="D309" s="7">
        <v>0</v>
      </c>
      <c r="E309" s="7">
        <f t="shared" si="40"/>
        <v>0</v>
      </c>
      <c r="F309" s="7">
        <v>0</v>
      </c>
      <c r="G309" s="7">
        <v>0</v>
      </c>
      <c r="H309" s="7">
        <f t="shared" si="39"/>
        <v>0</v>
      </c>
    </row>
    <row r="310" spans="1:8" x14ac:dyDescent="0.2">
      <c r="A310" s="3">
        <v>219012</v>
      </c>
      <c r="B310" s="4" t="s">
        <v>255</v>
      </c>
      <c r="C310" s="6">
        <v>0</v>
      </c>
      <c r="D310" s="7">
        <v>0</v>
      </c>
      <c r="E310" s="7">
        <f t="shared" si="40"/>
        <v>0</v>
      </c>
      <c r="F310" s="7">
        <v>0</v>
      </c>
      <c r="G310" s="7">
        <v>0</v>
      </c>
      <c r="H310" s="7">
        <f t="shared" si="39"/>
        <v>0</v>
      </c>
    </row>
    <row r="311" spans="1:8" x14ac:dyDescent="0.2">
      <c r="A311" s="3">
        <v>219020</v>
      </c>
      <c r="B311" s="4" t="s">
        <v>256</v>
      </c>
      <c r="C311" s="6">
        <v>0</v>
      </c>
      <c r="D311" s="7">
        <v>0</v>
      </c>
      <c r="E311" s="7">
        <f t="shared" si="40"/>
        <v>0</v>
      </c>
      <c r="F311" s="7">
        <v>0</v>
      </c>
      <c r="G311" s="7">
        <v>28519.5</v>
      </c>
      <c r="H311" s="7">
        <f t="shared" si="39"/>
        <v>28519.5</v>
      </c>
    </row>
    <row r="312" spans="1:8" x14ac:dyDescent="0.2">
      <c r="A312" s="3">
        <v>219021</v>
      </c>
      <c r="B312" s="4" t="s">
        <v>257</v>
      </c>
      <c r="C312" s="6">
        <v>0</v>
      </c>
      <c r="D312" s="7">
        <v>0</v>
      </c>
      <c r="E312" s="7">
        <f t="shared" si="40"/>
        <v>0</v>
      </c>
      <c r="F312" s="7">
        <v>0</v>
      </c>
      <c r="G312" s="7">
        <v>3</v>
      </c>
      <c r="H312" s="7">
        <f t="shared" si="39"/>
        <v>3</v>
      </c>
    </row>
    <row r="313" spans="1:8" x14ac:dyDescent="0.2">
      <c r="A313" s="3">
        <v>219022</v>
      </c>
      <c r="B313" s="4" t="s">
        <v>258</v>
      </c>
      <c r="C313" s="6">
        <v>0</v>
      </c>
      <c r="D313" s="7">
        <v>0</v>
      </c>
      <c r="E313" s="7">
        <f t="shared" si="40"/>
        <v>0</v>
      </c>
      <c r="F313" s="7">
        <v>0</v>
      </c>
      <c r="G313" s="7">
        <v>2</v>
      </c>
      <c r="H313" s="7">
        <f t="shared" si="39"/>
        <v>2</v>
      </c>
    </row>
    <row r="314" spans="1:8" x14ac:dyDescent="0.2">
      <c r="A314" s="3">
        <v>219024</v>
      </c>
      <c r="B314" s="4" t="s">
        <v>259</v>
      </c>
      <c r="C314" s="6">
        <v>0</v>
      </c>
      <c r="D314" s="7">
        <v>0</v>
      </c>
      <c r="E314" s="7">
        <f t="shared" si="40"/>
        <v>0</v>
      </c>
      <c r="F314" s="7">
        <v>0</v>
      </c>
      <c r="G314" s="7">
        <v>23</v>
      </c>
      <c r="H314" s="7">
        <f t="shared" si="39"/>
        <v>23</v>
      </c>
    </row>
    <row r="315" spans="1:8" x14ac:dyDescent="0.2">
      <c r="A315" s="3">
        <v>219025</v>
      </c>
      <c r="B315" s="4" t="s">
        <v>260</v>
      </c>
      <c r="C315" s="6">
        <v>0</v>
      </c>
      <c r="D315" s="7">
        <v>0</v>
      </c>
      <c r="E315" s="7">
        <f t="shared" si="40"/>
        <v>0</v>
      </c>
      <c r="F315" s="7">
        <v>0</v>
      </c>
      <c r="G315" s="7">
        <v>0</v>
      </c>
      <c r="H315" s="7">
        <f t="shared" si="39"/>
        <v>0</v>
      </c>
    </row>
    <row r="316" spans="1:8" x14ac:dyDescent="0.2">
      <c r="A316" s="3">
        <v>219027</v>
      </c>
      <c r="B316" s="4" t="s">
        <v>261</v>
      </c>
      <c r="C316" s="6">
        <v>0</v>
      </c>
      <c r="D316" s="7">
        <v>0</v>
      </c>
      <c r="E316" s="7">
        <f t="shared" si="40"/>
        <v>0</v>
      </c>
      <c r="F316" s="7">
        <v>0</v>
      </c>
      <c r="G316" s="7">
        <v>0</v>
      </c>
      <c r="H316" s="7">
        <f t="shared" si="39"/>
        <v>0</v>
      </c>
    </row>
    <row r="317" spans="1:8" x14ac:dyDescent="0.2">
      <c r="A317" s="3">
        <v>219029</v>
      </c>
      <c r="B317" s="4" t="s">
        <v>262</v>
      </c>
      <c r="C317" s="6">
        <v>0</v>
      </c>
      <c r="D317" s="7">
        <v>0</v>
      </c>
      <c r="E317" s="7">
        <f t="shared" si="40"/>
        <v>0</v>
      </c>
      <c r="F317" s="7">
        <v>0</v>
      </c>
      <c r="G317" s="7">
        <v>0</v>
      </c>
      <c r="H317" s="7">
        <f t="shared" si="39"/>
        <v>0</v>
      </c>
    </row>
    <row r="318" spans="1:8" x14ac:dyDescent="0.2">
      <c r="C318" s="6"/>
    </row>
    <row r="319" spans="1:8" x14ac:dyDescent="0.2">
      <c r="B319" s="4" t="s">
        <v>4</v>
      </c>
      <c r="C319" s="8">
        <f t="shared" ref="C319:G319" si="41">SUM(C296:C318)</f>
        <v>1386653.76</v>
      </c>
      <c r="D319" s="8">
        <f t="shared" si="41"/>
        <v>0</v>
      </c>
      <c r="E319" s="8">
        <f t="shared" si="41"/>
        <v>443729.20319999999</v>
      </c>
      <c r="F319" s="8">
        <f t="shared" si="41"/>
        <v>0</v>
      </c>
      <c r="G319" s="8">
        <f t="shared" si="41"/>
        <v>154849</v>
      </c>
      <c r="H319" s="8">
        <f>SUM(H296:H318)</f>
        <v>1985231.9632000001</v>
      </c>
    </row>
    <row r="321" spans="1:8" x14ac:dyDescent="0.2">
      <c r="B321" s="5" t="s">
        <v>33</v>
      </c>
      <c r="C321" s="6"/>
    </row>
    <row r="322" spans="1:8" x14ac:dyDescent="0.2">
      <c r="A322" s="3">
        <v>214010</v>
      </c>
      <c r="B322" s="4" t="s">
        <v>263</v>
      </c>
      <c r="C322" s="6">
        <v>38825</v>
      </c>
      <c r="D322" s="7">
        <v>86529.95</v>
      </c>
      <c r="E322" s="7">
        <f>SUM(C322:D322)*0.32</f>
        <v>40113.584000000003</v>
      </c>
      <c r="F322" s="7">
        <v>0</v>
      </c>
      <c r="G322" s="7">
        <v>274213</v>
      </c>
      <c r="H322" s="7">
        <f t="shared" ref="H322:H335" si="42">+C322+D322+E322+F322+G322</f>
        <v>439681.53399999999</v>
      </c>
    </row>
    <row r="323" spans="1:8" x14ac:dyDescent="0.2">
      <c r="A323" s="3">
        <v>214012</v>
      </c>
      <c r="B323" s="4" t="s">
        <v>264</v>
      </c>
      <c r="C323" s="6">
        <v>0</v>
      </c>
      <c r="D323" s="7">
        <v>63554.31</v>
      </c>
      <c r="E323" s="7">
        <f t="shared" ref="E323:E335" si="43">SUM(C323:D323)*0.32</f>
        <v>20337.379199999999</v>
      </c>
      <c r="F323" s="7">
        <v>0</v>
      </c>
      <c r="G323" s="7">
        <v>10750</v>
      </c>
      <c r="H323" s="7">
        <f t="shared" si="42"/>
        <v>94641.689199999993</v>
      </c>
    </row>
    <row r="324" spans="1:8" x14ac:dyDescent="0.2">
      <c r="A324" s="3">
        <v>215004</v>
      </c>
      <c r="B324" s="4" t="s">
        <v>265</v>
      </c>
      <c r="C324" s="6">
        <v>135000</v>
      </c>
      <c r="D324" s="7">
        <v>33605.71</v>
      </c>
      <c r="E324" s="7">
        <f t="shared" si="43"/>
        <v>53953.8272</v>
      </c>
      <c r="F324" s="7">
        <v>0</v>
      </c>
      <c r="G324" s="7">
        <v>5370</v>
      </c>
      <c r="H324" s="7">
        <f t="shared" si="42"/>
        <v>227929.53719999999</v>
      </c>
    </row>
    <row r="325" spans="1:8" x14ac:dyDescent="0.2">
      <c r="A325" s="3">
        <v>215022</v>
      </c>
      <c r="B325" s="4" t="s">
        <v>266</v>
      </c>
      <c r="C325" s="6">
        <v>0</v>
      </c>
      <c r="D325" s="7">
        <f>6000+2000</f>
        <v>8000</v>
      </c>
      <c r="E325" s="7">
        <f t="shared" si="43"/>
        <v>2560</v>
      </c>
      <c r="F325" s="7">
        <v>0</v>
      </c>
      <c r="G325" s="7">
        <v>3667</v>
      </c>
      <c r="H325" s="7">
        <f t="shared" si="42"/>
        <v>14227</v>
      </c>
    </row>
    <row r="326" spans="1:8" x14ac:dyDescent="0.2">
      <c r="A326" s="3">
        <v>215029</v>
      </c>
      <c r="B326" s="4" t="s">
        <v>267</v>
      </c>
      <c r="C326" s="6">
        <v>0</v>
      </c>
      <c r="D326" s="7">
        <v>0</v>
      </c>
      <c r="E326" s="7">
        <f t="shared" si="43"/>
        <v>0</v>
      </c>
      <c r="F326" s="7">
        <v>0</v>
      </c>
      <c r="G326" s="7">
        <v>970</v>
      </c>
      <c r="H326" s="7">
        <f t="shared" si="42"/>
        <v>970</v>
      </c>
    </row>
    <row r="327" spans="1:8" x14ac:dyDescent="0.2">
      <c r="A327" s="3">
        <v>215037</v>
      </c>
      <c r="B327" s="4" t="s">
        <v>268</v>
      </c>
      <c r="C327" s="6">
        <v>0</v>
      </c>
      <c r="D327" s="7">
        <v>0</v>
      </c>
      <c r="E327" s="7">
        <f t="shared" si="43"/>
        <v>0</v>
      </c>
      <c r="F327" s="7">
        <v>0</v>
      </c>
      <c r="G327" s="7">
        <v>26263</v>
      </c>
      <c r="H327" s="7">
        <f t="shared" si="42"/>
        <v>26263</v>
      </c>
    </row>
    <row r="328" spans="1:8" x14ac:dyDescent="0.2">
      <c r="A328" s="3">
        <v>215055</v>
      </c>
      <c r="B328" s="4" t="s">
        <v>269</v>
      </c>
      <c r="C328" s="6">
        <v>0</v>
      </c>
      <c r="D328" s="7">
        <v>0</v>
      </c>
      <c r="E328" s="7">
        <f t="shared" si="43"/>
        <v>0</v>
      </c>
      <c r="F328" s="7">
        <v>0</v>
      </c>
      <c r="G328" s="7">
        <v>2425</v>
      </c>
      <c r="H328" s="7">
        <f t="shared" si="42"/>
        <v>2425</v>
      </c>
    </row>
    <row r="329" spans="1:8" x14ac:dyDescent="0.2">
      <c r="A329" s="3">
        <v>215067</v>
      </c>
      <c r="B329" s="4" t="s">
        <v>270</v>
      </c>
      <c r="C329" s="6">
        <v>136500</v>
      </c>
      <c r="D329" s="7">
        <v>79912.11</v>
      </c>
      <c r="E329" s="7">
        <f t="shared" si="43"/>
        <v>69251.875199999995</v>
      </c>
      <c r="F329" s="7">
        <v>0</v>
      </c>
      <c r="G329" s="7">
        <v>19975</v>
      </c>
      <c r="H329" s="7">
        <f t="shared" si="42"/>
        <v>305638.9852</v>
      </c>
    </row>
    <row r="330" spans="1:8" x14ac:dyDescent="0.2">
      <c r="A330" s="3">
        <v>215080</v>
      </c>
      <c r="B330" s="4" t="s">
        <v>271</v>
      </c>
      <c r="C330" s="6">
        <v>0</v>
      </c>
      <c r="D330" s="7">
        <v>0</v>
      </c>
      <c r="E330" s="7">
        <f t="shared" si="43"/>
        <v>0</v>
      </c>
      <c r="F330" s="7">
        <v>0</v>
      </c>
      <c r="G330" s="7">
        <v>11300</v>
      </c>
      <c r="H330" s="7">
        <f t="shared" si="42"/>
        <v>11300</v>
      </c>
    </row>
    <row r="331" spans="1:8" x14ac:dyDescent="0.2">
      <c r="A331" s="3">
        <v>216000</v>
      </c>
      <c r="B331" s="4" t="s">
        <v>272</v>
      </c>
      <c r="C331" s="6">
        <v>0</v>
      </c>
      <c r="D331" s="7">
        <v>0</v>
      </c>
      <c r="E331" s="7">
        <f t="shared" si="43"/>
        <v>0</v>
      </c>
      <c r="F331" s="7">
        <v>0</v>
      </c>
      <c r="G331" s="7">
        <v>29000</v>
      </c>
      <c r="H331" s="7">
        <f t="shared" si="42"/>
        <v>29000</v>
      </c>
    </row>
    <row r="332" spans="1:8" x14ac:dyDescent="0.2">
      <c r="A332" s="3">
        <v>216004</v>
      </c>
      <c r="B332" s="4" t="s">
        <v>273</v>
      </c>
      <c r="C332" s="6">
        <v>0</v>
      </c>
      <c r="D332" s="7">
        <v>0</v>
      </c>
      <c r="E332" s="7">
        <f t="shared" si="43"/>
        <v>0</v>
      </c>
      <c r="F332" s="7">
        <v>0</v>
      </c>
      <c r="G332" s="7">
        <v>40000</v>
      </c>
      <c r="H332" s="7">
        <f t="shared" si="42"/>
        <v>40000</v>
      </c>
    </row>
    <row r="333" spans="1:8" x14ac:dyDescent="0.2">
      <c r="A333" s="3">
        <v>216007</v>
      </c>
      <c r="B333" s="4" t="s">
        <v>274</v>
      </c>
      <c r="C333" s="6">
        <v>0</v>
      </c>
      <c r="D333" s="7">
        <v>436544.6</v>
      </c>
      <c r="E333" s="7">
        <f t="shared" si="43"/>
        <v>139694.272</v>
      </c>
      <c r="F333" s="7">
        <v>0</v>
      </c>
      <c r="G333" s="7">
        <v>43100</v>
      </c>
      <c r="H333" s="7">
        <f t="shared" si="42"/>
        <v>619338.87199999997</v>
      </c>
    </row>
    <row r="334" spans="1:8" x14ac:dyDescent="0.2">
      <c r="A334" s="3">
        <v>216008</v>
      </c>
      <c r="B334" s="4" t="s">
        <v>275</v>
      </c>
      <c r="C334" s="6">
        <v>85501</v>
      </c>
      <c r="D334" s="7">
        <v>203642.88</v>
      </c>
      <c r="E334" s="7">
        <f t="shared" si="43"/>
        <v>92526.041599999997</v>
      </c>
      <c r="F334" s="7">
        <v>0</v>
      </c>
      <c r="G334" s="7">
        <v>38781</v>
      </c>
      <c r="H334" s="7">
        <f t="shared" si="42"/>
        <v>420450.9216</v>
      </c>
    </row>
    <row r="335" spans="1:8" x14ac:dyDescent="0.2">
      <c r="A335" s="3">
        <v>216020</v>
      </c>
      <c r="B335" s="4" t="s">
        <v>198</v>
      </c>
      <c r="C335" s="7">
        <v>0</v>
      </c>
      <c r="D335" s="7">
        <v>0</v>
      </c>
      <c r="E335" s="7">
        <f t="shared" si="43"/>
        <v>0</v>
      </c>
      <c r="F335" s="7">
        <v>0</v>
      </c>
      <c r="G335" s="7">
        <v>10000</v>
      </c>
      <c r="H335" s="7">
        <f t="shared" si="42"/>
        <v>10000</v>
      </c>
    </row>
    <row r="336" spans="1:8" x14ac:dyDescent="0.2">
      <c r="E336" s="7" t="s">
        <v>0</v>
      </c>
    </row>
    <row r="337" spans="1:8" x14ac:dyDescent="0.2">
      <c r="B337" s="4" t="s">
        <v>30</v>
      </c>
      <c r="C337" s="8">
        <f t="shared" ref="C337:G337" si="44">SUM(C321:C336)</f>
        <v>395826</v>
      </c>
      <c r="D337" s="8">
        <f t="shared" si="44"/>
        <v>911789.55999999994</v>
      </c>
      <c r="E337" s="8">
        <f t="shared" si="44"/>
        <v>418436.9792</v>
      </c>
      <c r="F337" s="8">
        <f t="shared" si="44"/>
        <v>0</v>
      </c>
      <c r="G337" s="8">
        <f t="shared" si="44"/>
        <v>515814</v>
      </c>
      <c r="H337" s="8">
        <f>SUM(H321:H336)</f>
        <v>2241866.5392</v>
      </c>
    </row>
    <row r="338" spans="1:8" x14ac:dyDescent="0.2">
      <c r="C338" s="6"/>
    </row>
    <row r="339" spans="1:8" x14ac:dyDescent="0.2">
      <c r="B339" s="5" t="s">
        <v>12</v>
      </c>
      <c r="C339" s="6"/>
    </row>
    <row r="340" spans="1:8" x14ac:dyDescent="0.2">
      <c r="A340" s="3">
        <v>111131</v>
      </c>
      <c r="B340" s="4" t="s">
        <v>280</v>
      </c>
      <c r="C340" s="6">
        <v>0</v>
      </c>
      <c r="D340" s="7">
        <v>0</v>
      </c>
      <c r="E340" s="7">
        <f>SUM(C340:D340)*0.32</f>
        <v>0</v>
      </c>
      <c r="F340" s="7">
        <v>0</v>
      </c>
      <c r="G340" s="7">
        <v>400000</v>
      </c>
      <c r="H340" s="7">
        <f t="shared" ref="H340:H371" si="45">+C340+D340+E340+F340+G340</f>
        <v>400000</v>
      </c>
    </row>
    <row r="341" spans="1:8" x14ac:dyDescent="0.2">
      <c r="A341" s="3">
        <v>111140</v>
      </c>
      <c r="B341" s="4" t="s">
        <v>281</v>
      </c>
      <c r="C341" s="6">
        <v>0</v>
      </c>
      <c r="D341" s="7">
        <v>0</v>
      </c>
      <c r="E341" s="7">
        <f t="shared" ref="E341:E390" si="46">SUM(C341:D341)*0.32</f>
        <v>0</v>
      </c>
      <c r="F341" s="7">
        <v>0</v>
      </c>
      <c r="G341" s="7">
        <v>100000</v>
      </c>
      <c r="H341" s="7">
        <f t="shared" si="45"/>
        <v>100000</v>
      </c>
    </row>
    <row r="342" spans="1:8" x14ac:dyDescent="0.2">
      <c r="A342" s="3">
        <v>210041</v>
      </c>
      <c r="B342" s="4" t="s">
        <v>282</v>
      </c>
      <c r="C342" s="6">
        <v>0</v>
      </c>
      <c r="D342" s="7">
        <v>0</v>
      </c>
      <c r="E342" s="7">
        <f t="shared" si="46"/>
        <v>0</v>
      </c>
      <c r="F342" s="7">
        <v>0</v>
      </c>
      <c r="G342" s="7">
        <v>50000</v>
      </c>
      <c r="H342" s="7">
        <f t="shared" si="45"/>
        <v>50000</v>
      </c>
    </row>
    <row r="343" spans="1:8" x14ac:dyDescent="0.2">
      <c r="A343" s="3">
        <v>214005</v>
      </c>
      <c r="B343" s="4" t="s">
        <v>350</v>
      </c>
      <c r="C343" s="6">
        <v>0</v>
      </c>
      <c r="D343" s="7">
        <v>0</v>
      </c>
      <c r="E343" s="7">
        <f t="shared" si="46"/>
        <v>0</v>
      </c>
      <c r="F343" s="7">
        <v>0</v>
      </c>
      <c r="G343" s="7">
        <v>2177468</v>
      </c>
      <c r="H343" s="7">
        <f t="shared" si="45"/>
        <v>2177468</v>
      </c>
    </row>
    <row r="344" spans="1:8" x14ac:dyDescent="0.2">
      <c r="A344" s="3">
        <v>214018</v>
      </c>
      <c r="B344" s="4" t="s">
        <v>283</v>
      </c>
      <c r="C344" s="6">
        <v>0</v>
      </c>
      <c r="D344" s="7">
        <v>0</v>
      </c>
      <c r="E344" s="7">
        <f t="shared" si="46"/>
        <v>0</v>
      </c>
      <c r="F344" s="7">
        <v>0</v>
      </c>
      <c r="G344" s="7">
        <v>243203.52</v>
      </c>
      <c r="H344" s="7">
        <f t="shared" si="45"/>
        <v>243203.52</v>
      </c>
    </row>
    <row r="345" spans="1:8" x14ac:dyDescent="0.2">
      <c r="A345" s="3">
        <v>215008</v>
      </c>
      <c r="B345" s="4" t="s">
        <v>284</v>
      </c>
      <c r="C345" s="6">
        <v>0</v>
      </c>
      <c r="D345" s="7">
        <v>0</v>
      </c>
      <c r="E345" s="7">
        <f t="shared" si="46"/>
        <v>0</v>
      </c>
      <c r="F345" s="7">
        <v>0</v>
      </c>
      <c r="G345" s="7">
        <v>504401</v>
      </c>
      <c r="H345" s="7">
        <f t="shared" si="45"/>
        <v>504401</v>
      </c>
    </row>
    <row r="346" spans="1:8" x14ac:dyDescent="0.2">
      <c r="A346" s="3">
        <v>215009</v>
      </c>
      <c r="B346" s="4" t="s">
        <v>285</v>
      </c>
      <c r="C346" s="6">
        <v>0</v>
      </c>
      <c r="D346" s="7">
        <v>0</v>
      </c>
      <c r="E346" s="7">
        <f t="shared" si="46"/>
        <v>0</v>
      </c>
      <c r="F346" s="7">
        <v>0</v>
      </c>
      <c r="G346" s="7">
        <v>1111000</v>
      </c>
      <c r="H346" s="7">
        <f t="shared" si="45"/>
        <v>1111000</v>
      </c>
    </row>
    <row r="347" spans="1:8" x14ac:dyDescent="0.2">
      <c r="A347" s="3">
        <v>215015</v>
      </c>
      <c r="B347" s="4" t="s">
        <v>286</v>
      </c>
      <c r="C347" s="6">
        <v>0</v>
      </c>
      <c r="D347" s="7">
        <v>0</v>
      </c>
      <c r="E347" s="7">
        <f t="shared" si="46"/>
        <v>0</v>
      </c>
      <c r="F347" s="7">
        <v>0</v>
      </c>
      <c r="G347" s="7">
        <v>58953</v>
      </c>
      <c r="H347" s="7">
        <f t="shared" si="45"/>
        <v>58953</v>
      </c>
    </row>
    <row r="348" spans="1:8" x14ac:dyDescent="0.2">
      <c r="A348" s="3">
        <v>215021</v>
      </c>
      <c r="B348" s="4" t="s">
        <v>287</v>
      </c>
      <c r="C348" s="6">
        <v>0</v>
      </c>
      <c r="D348" s="7">
        <v>0</v>
      </c>
      <c r="E348" s="7">
        <f t="shared" si="46"/>
        <v>0</v>
      </c>
      <c r="F348" s="7">
        <v>0</v>
      </c>
      <c r="G348" s="7">
        <v>70527</v>
      </c>
      <c r="H348" s="7">
        <f t="shared" si="45"/>
        <v>70527</v>
      </c>
    </row>
    <row r="349" spans="1:8" x14ac:dyDescent="0.2">
      <c r="A349" s="3">
        <v>215063</v>
      </c>
      <c r="B349" s="4" t="s">
        <v>288</v>
      </c>
      <c r="C349" s="6">
        <v>0</v>
      </c>
      <c r="D349" s="7">
        <v>0</v>
      </c>
      <c r="E349" s="7">
        <f t="shared" si="46"/>
        <v>0</v>
      </c>
      <c r="F349" s="7">
        <v>0</v>
      </c>
      <c r="G349" s="7">
        <v>12000</v>
      </c>
      <c r="H349" s="7">
        <f t="shared" si="45"/>
        <v>12000</v>
      </c>
    </row>
    <row r="350" spans="1:8" x14ac:dyDescent="0.2">
      <c r="A350" s="3">
        <v>215073</v>
      </c>
      <c r="B350" s="4" t="s">
        <v>335</v>
      </c>
      <c r="C350" s="6">
        <v>0</v>
      </c>
      <c r="D350" s="7">
        <v>0</v>
      </c>
      <c r="E350" s="7">
        <f t="shared" si="46"/>
        <v>0</v>
      </c>
      <c r="F350" s="7">
        <v>0</v>
      </c>
      <c r="G350" s="7">
        <v>10545</v>
      </c>
      <c r="H350" s="7">
        <f t="shared" si="45"/>
        <v>10545</v>
      </c>
    </row>
    <row r="351" spans="1:8" x14ac:dyDescent="0.2">
      <c r="A351" s="3">
        <v>215082</v>
      </c>
      <c r="B351" s="4" t="s">
        <v>289</v>
      </c>
      <c r="C351" s="6">
        <v>0</v>
      </c>
      <c r="D351" s="7">
        <v>0</v>
      </c>
      <c r="E351" s="7">
        <f t="shared" si="46"/>
        <v>0</v>
      </c>
      <c r="F351" s="7">
        <v>0</v>
      </c>
      <c r="G351" s="7">
        <v>315933</v>
      </c>
      <c r="H351" s="7">
        <f t="shared" si="45"/>
        <v>315933</v>
      </c>
    </row>
    <row r="352" spans="1:8" x14ac:dyDescent="0.2">
      <c r="A352" s="3">
        <v>215085</v>
      </c>
      <c r="B352" s="4" t="s">
        <v>290</v>
      </c>
      <c r="C352" s="6">
        <v>0</v>
      </c>
      <c r="D352" s="7">
        <v>0</v>
      </c>
      <c r="E352" s="7">
        <f t="shared" si="46"/>
        <v>0</v>
      </c>
      <c r="F352" s="7">
        <v>0</v>
      </c>
      <c r="G352" s="7">
        <v>35103</v>
      </c>
      <c r="H352" s="7">
        <f t="shared" si="45"/>
        <v>35103</v>
      </c>
    </row>
    <row r="353" spans="1:8" x14ac:dyDescent="0.2">
      <c r="A353" s="3">
        <v>215091</v>
      </c>
      <c r="B353" s="4" t="s">
        <v>291</v>
      </c>
      <c r="C353" s="6">
        <v>0</v>
      </c>
      <c r="D353" s="7">
        <v>0</v>
      </c>
      <c r="E353" s="7">
        <f t="shared" si="46"/>
        <v>0</v>
      </c>
      <c r="F353" s="7">
        <v>0</v>
      </c>
      <c r="G353" s="7">
        <v>260000</v>
      </c>
      <c r="H353" s="7">
        <f t="shared" si="45"/>
        <v>260000</v>
      </c>
    </row>
    <row r="354" spans="1:8" x14ac:dyDescent="0.2">
      <c r="A354" s="3">
        <v>215128</v>
      </c>
      <c r="B354" s="4" t="s">
        <v>356</v>
      </c>
      <c r="C354" s="6">
        <v>0</v>
      </c>
      <c r="D354" s="7">
        <v>0</v>
      </c>
      <c r="E354" s="7">
        <f t="shared" si="46"/>
        <v>0</v>
      </c>
      <c r="F354" s="7">
        <v>0</v>
      </c>
      <c r="G354" s="7">
        <v>45000</v>
      </c>
      <c r="H354" s="7">
        <f t="shared" si="45"/>
        <v>45000</v>
      </c>
    </row>
    <row r="355" spans="1:8" x14ac:dyDescent="0.2">
      <c r="A355" s="3">
        <v>215202</v>
      </c>
      <c r="B355" s="4" t="s">
        <v>337</v>
      </c>
      <c r="C355" s="6">
        <v>0</v>
      </c>
      <c r="D355" s="7">
        <v>0</v>
      </c>
      <c r="E355" s="7">
        <f t="shared" si="46"/>
        <v>0</v>
      </c>
      <c r="F355" s="7">
        <v>0</v>
      </c>
      <c r="G355" s="7">
        <v>65752</v>
      </c>
      <c r="H355" s="7">
        <f t="shared" si="45"/>
        <v>65752</v>
      </c>
    </row>
    <row r="356" spans="1:8" x14ac:dyDescent="0.2">
      <c r="A356" s="3">
        <v>215300</v>
      </c>
      <c r="B356" s="4" t="s">
        <v>292</v>
      </c>
      <c r="C356" s="6">
        <v>0</v>
      </c>
      <c r="D356" s="7">
        <v>0</v>
      </c>
      <c r="E356" s="7">
        <f t="shared" si="46"/>
        <v>0</v>
      </c>
      <c r="F356" s="7">
        <v>0</v>
      </c>
      <c r="G356" s="7">
        <v>20000</v>
      </c>
      <c r="H356" s="7">
        <f t="shared" si="45"/>
        <v>20000</v>
      </c>
    </row>
    <row r="357" spans="1:8" x14ac:dyDescent="0.2">
      <c r="A357" s="3">
        <v>215301</v>
      </c>
      <c r="B357" s="4" t="s">
        <v>348</v>
      </c>
      <c r="C357" s="6">
        <v>0</v>
      </c>
      <c r="D357" s="7">
        <v>0</v>
      </c>
      <c r="E357" s="7">
        <f t="shared" si="46"/>
        <v>0</v>
      </c>
      <c r="F357" s="7">
        <v>0</v>
      </c>
      <c r="G357" s="7">
        <v>20000</v>
      </c>
      <c r="H357" s="7">
        <f t="shared" si="45"/>
        <v>20000</v>
      </c>
    </row>
    <row r="358" spans="1:8" x14ac:dyDescent="0.2">
      <c r="A358" s="3">
        <v>215302</v>
      </c>
      <c r="B358" s="4" t="s">
        <v>293</v>
      </c>
      <c r="C358" s="6">
        <v>0</v>
      </c>
      <c r="D358" s="7">
        <v>0</v>
      </c>
      <c r="E358" s="7">
        <f t="shared" si="46"/>
        <v>0</v>
      </c>
      <c r="F358" s="7">
        <v>0</v>
      </c>
      <c r="G358" s="7">
        <v>30000</v>
      </c>
      <c r="H358" s="7">
        <f t="shared" si="45"/>
        <v>30000</v>
      </c>
    </row>
    <row r="359" spans="1:8" x14ac:dyDescent="0.2">
      <c r="A359" s="3">
        <v>215303</v>
      </c>
      <c r="B359" s="4" t="s">
        <v>294</v>
      </c>
      <c r="C359" s="6">
        <v>0</v>
      </c>
      <c r="D359" s="7">
        <v>0</v>
      </c>
      <c r="E359" s="7">
        <f t="shared" si="46"/>
        <v>0</v>
      </c>
      <c r="F359" s="7">
        <v>0</v>
      </c>
      <c r="G359" s="7">
        <v>20000</v>
      </c>
      <c r="H359" s="7">
        <f t="shared" si="45"/>
        <v>20000</v>
      </c>
    </row>
    <row r="360" spans="1:8" x14ac:dyDescent="0.2">
      <c r="A360" s="3">
        <v>215304</v>
      </c>
      <c r="B360" s="4" t="s">
        <v>295</v>
      </c>
      <c r="C360" s="6">
        <v>0</v>
      </c>
      <c r="D360" s="7">
        <v>0</v>
      </c>
      <c r="E360" s="7">
        <f t="shared" si="46"/>
        <v>0</v>
      </c>
      <c r="F360" s="7">
        <v>0</v>
      </c>
      <c r="G360" s="7">
        <v>87900</v>
      </c>
      <c r="H360" s="7">
        <f t="shared" si="45"/>
        <v>87900</v>
      </c>
    </row>
    <row r="361" spans="1:8" x14ac:dyDescent="0.2">
      <c r="A361" s="3">
        <v>215305</v>
      </c>
      <c r="B361" s="4" t="s">
        <v>296</v>
      </c>
      <c r="C361" s="6">
        <v>0</v>
      </c>
      <c r="D361" s="7">
        <v>0</v>
      </c>
      <c r="E361" s="7">
        <f t="shared" si="46"/>
        <v>0</v>
      </c>
      <c r="F361" s="7">
        <v>0</v>
      </c>
      <c r="G361" s="7">
        <v>20000</v>
      </c>
      <c r="H361" s="7">
        <f t="shared" si="45"/>
        <v>20000</v>
      </c>
    </row>
    <row r="362" spans="1:8" x14ac:dyDescent="0.2">
      <c r="A362" s="3">
        <v>216003</v>
      </c>
      <c r="B362" s="4" t="s">
        <v>297</v>
      </c>
      <c r="C362" s="6">
        <v>0</v>
      </c>
      <c r="D362" s="7">
        <v>0</v>
      </c>
      <c r="E362" s="7">
        <f t="shared" si="46"/>
        <v>0</v>
      </c>
      <c r="F362" s="7">
        <v>0</v>
      </c>
      <c r="G362" s="7">
        <v>63000</v>
      </c>
      <c r="H362" s="7">
        <f t="shared" si="45"/>
        <v>63000</v>
      </c>
    </row>
    <row r="363" spans="1:8" x14ac:dyDescent="0.2">
      <c r="A363" s="3">
        <v>216009</v>
      </c>
      <c r="B363" s="4" t="s">
        <v>298</v>
      </c>
      <c r="C363" s="6">
        <v>0</v>
      </c>
      <c r="D363" s="7">
        <v>0</v>
      </c>
      <c r="E363" s="7">
        <f t="shared" si="46"/>
        <v>0</v>
      </c>
      <c r="F363" s="7">
        <v>0</v>
      </c>
      <c r="G363" s="7">
        <v>143217</v>
      </c>
      <c r="H363" s="7">
        <f t="shared" si="45"/>
        <v>143217</v>
      </c>
    </row>
    <row r="364" spans="1:8" x14ac:dyDescent="0.2">
      <c r="A364" s="3">
        <v>216029</v>
      </c>
      <c r="B364" s="4" t="s">
        <v>299</v>
      </c>
      <c r="C364" s="6">
        <v>0</v>
      </c>
      <c r="D364" s="7">
        <v>0</v>
      </c>
      <c r="E364" s="7">
        <f t="shared" si="46"/>
        <v>0</v>
      </c>
      <c r="F364" s="7">
        <v>0</v>
      </c>
      <c r="G364" s="7">
        <v>86825</v>
      </c>
      <c r="H364" s="7">
        <f t="shared" si="45"/>
        <v>86825</v>
      </c>
    </row>
    <row r="365" spans="1:8" x14ac:dyDescent="0.2">
      <c r="A365" s="3">
        <v>216031</v>
      </c>
      <c r="B365" s="4" t="s">
        <v>300</v>
      </c>
      <c r="C365" s="6">
        <v>0</v>
      </c>
      <c r="D365" s="7">
        <v>0</v>
      </c>
      <c r="E365" s="7">
        <f t="shared" si="46"/>
        <v>0</v>
      </c>
      <c r="F365" s="7">
        <v>0</v>
      </c>
      <c r="G365" s="7">
        <v>4000</v>
      </c>
      <c r="H365" s="7">
        <f t="shared" si="45"/>
        <v>4000</v>
      </c>
    </row>
    <row r="366" spans="1:8" x14ac:dyDescent="0.2">
      <c r="A366" s="3">
        <v>216033</v>
      </c>
      <c r="B366" s="4" t="s">
        <v>301</v>
      </c>
      <c r="C366" s="6">
        <v>0</v>
      </c>
      <c r="D366" s="7">
        <v>0</v>
      </c>
      <c r="E366" s="7">
        <f t="shared" si="46"/>
        <v>0</v>
      </c>
      <c r="F366" s="7">
        <v>0</v>
      </c>
      <c r="G366" s="7">
        <v>100000</v>
      </c>
      <c r="H366" s="7">
        <f t="shared" si="45"/>
        <v>100000</v>
      </c>
    </row>
    <row r="367" spans="1:8" x14ac:dyDescent="0.2">
      <c r="A367" s="3">
        <v>216074</v>
      </c>
      <c r="B367" s="4" t="s">
        <v>302</v>
      </c>
      <c r="C367" s="6">
        <v>0</v>
      </c>
      <c r="D367" s="7">
        <v>0</v>
      </c>
      <c r="E367" s="7">
        <f t="shared" si="46"/>
        <v>0</v>
      </c>
      <c r="F367" s="7">
        <v>0</v>
      </c>
      <c r="G367" s="7">
        <v>517155</v>
      </c>
      <c r="H367" s="7">
        <f t="shared" si="45"/>
        <v>517155</v>
      </c>
    </row>
    <row r="368" spans="1:8" x14ac:dyDescent="0.2">
      <c r="A368" s="3">
        <v>216431</v>
      </c>
      <c r="B368" s="4" t="s">
        <v>303</v>
      </c>
      <c r="C368" s="6">
        <v>0</v>
      </c>
      <c r="D368" s="7">
        <v>0</v>
      </c>
      <c r="E368" s="7">
        <f t="shared" si="46"/>
        <v>0</v>
      </c>
      <c r="F368" s="7">
        <v>0</v>
      </c>
      <c r="G368" s="7">
        <v>57985</v>
      </c>
      <c r="H368" s="7">
        <f t="shared" si="45"/>
        <v>57985</v>
      </c>
    </row>
    <row r="369" spans="1:8" x14ac:dyDescent="0.2">
      <c r="A369" s="3">
        <v>216043</v>
      </c>
      <c r="B369" s="4" t="s">
        <v>304</v>
      </c>
      <c r="C369" s="6">
        <v>0</v>
      </c>
      <c r="D369" s="7">
        <v>0</v>
      </c>
      <c r="E369" s="7">
        <f t="shared" si="46"/>
        <v>0</v>
      </c>
      <c r="F369" s="7">
        <v>0</v>
      </c>
      <c r="G369" s="7">
        <v>14612</v>
      </c>
      <c r="H369" s="7">
        <f t="shared" si="45"/>
        <v>14612</v>
      </c>
    </row>
    <row r="370" spans="1:8" x14ac:dyDescent="0.2">
      <c r="A370" s="3">
        <v>216111</v>
      </c>
      <c r="B370" s="4" t="s">
        <v>305</v>
      </c>
      <c r="C370" s="6">
        <v>0</v>
      </c>
      <c r="D370" s="7">
        <v>0</v>
      </c>
      <c r="E370" s="7">
        <f t="shared" si="46"/>
        <v>0</v>
      </c>
      <c r="F370" s="7">
        <v>0</v>
      </c>
      <c r="G370" s="7">
        <v>64675</v>
      </c>
      <c r="H370" s="7">
        <f t="shared" si="45"/>
        <v>64675</v>
      </c>
    </row>
    <row r="371" spans="1:8" x14ac:dyDescent="0.2">
      <c r="A371" s="3">
        <v>216424</v>
      </c>
      <c r="B371" s="4" t="s">
        <v>333</v>
      </c>
      <c r="C371" s="6">
        <v>0</v>
      </c>
      <c r="D371" s="7">
        <v>0</v>
      </c>
      <c r="E371" s="7">
        <f t="shared" si="46"/>
        <v>0</v>
      </c>
      <c r="F371" s="7">
        <v>0</v>
      </c>
      <c r="G371" s="7">
        <v>27659</v>
      </c>
      <c r="H371" s="7">
        <f t="shared" si="45"/>
        <v>27659</v>
      </c>
    </row>
    <row r="372" spans="1:8" x14ac:dyDescent="0.2">
      <c r="A372" s="3">
        <v>216425</v>
      </c>
      <c r="B372" s="4" t="s">
        <v>306</v>
      </c>
      <c r="C372" s="6">
        <v>0</v>
      </c>
      <c r="D372" s="7">
        <v>0</v>
      </c>
      <c r="E372" s="7">
        <f t="shared" si="46"/>
        <v>0</v>
      </c>
      <c r="F372" s="7">
        <v>0</v>
      </c>
      <c r="G372" s="7">
        <v>18684</v>
      </c>
      <c r="H372" s="7">
        <f t="shared" ref="H372:H403" si="47">+C372+D372+E372+F372+G372</f>
        <v>18684</v>
      </c>
    </row>
    <row r="373" spans="1:8" x14ac:dyDescent="0.2">
      <c r="A373" s="3">
        <v>216426</v>
      </c>
      <c r="B373" s="4" t="s">
        <v>307</v>
      </c>
      <c r="C373" s="6">
        <v>0</v>
      </c>
      <c r="D373" s="7">
        <v>0</v>
      </c>
      <c r="E373" s="7">
        <f t="shared" si="46"/>
        <v>0</v>
      </c>
      <c r="F373" s="7">
        <v>0</v>
      </c>
      <c r="G373" s="7">
        <v>189095.51</v>
      </c>
      <c r="H373" s="7">
        <f t="shared" si="47"/>
        <v>189095.51</v>
      </c>
    </row>
    <row r="374" spans="1:8" x14ac:dyDescent="0.2">
      <c r="A374" s="3">
        <v>216433</v>
      </c>
      <c r="B374" s="4" t="s">
        <v>332</v>
      </c>
      <c r="C374" s="6">
        <v>0</v>
      </c>
      <c r="D374" s="7">
        <v>0</v>
      </c>
      <c r="E374" s="7">
        <f t="shared" si="46"/>
        <v>0</v>
      </c>
      <c r="F374" s="7">
        <v>0</v>
      </c>
      <c r="G374" s="7">
        <v>200000</v>
      </c>
      <c r="H374" s="7">
        <f t="shared" si="47"/>
        <v>200000</v>
      </c>
    </row>
    <row r="375" spans="1:8" x14ac:dyDescent="0.2">
      <c r="A375" s="3">
        <v>216434</v>
      </c>
      <c r="B375" s="4" t="s">
        <v>334</v>
      </c>
      <c r="C375" s="7">
        <v>0</v>
      </c>
      <c r="D375" s="7">
        <v>0</v>
      </c>
      <c r="E375" s="7">
        <f t="shared" si="46"/>
        <v>0</v>
      </c>
      <c r="F375" s="7">
        <v>0</v>
      </c>
      <c r="G375" s="7">
        <v>1000</v>
      </c>
      <c r="H375" s="7">
        <f t="shared" si="47"/>
        <v>1000</v>
      </c>
    </row>
    <row r="376" spans="1:8" x14ac:dyDescent="0.2">
      <c r="A376" s="3">
        <v>215184</v>
      </c>
      <c r="B376" s="4" t="s">
        <v>308</v>
      </c>
      <c r="C376" s="6">
        <v>23794</v>
      </c>
      <c r="D376" s="7">
        <v>0</v>
      </c>
      <c r="E376" s="7">
        <f t="shared" si="46"/>
        <v>7614.08</v>
      </c>
      <c r="F376" s="7">
        <v>0</v>
      </c>
      <c r="G376" s="7">
        <v>0</v>
      </c>
      <c r="H376" s="7">
        <f t="shared" si="47"/>
        <v>31408.080000000002</v>
      </c>
    </row>
    <row r="377" spans="1:8" x14ac:dyDescent="0.2">
      <c r="A377" s="3">
        <v>215194</v>
      </c>
      <c r="B377" s="4" t="s">
        <v>309</v>
      </c>
      <c r="C377" s="6">
        <v>576741</v>
      </c>
      <c r="D377" s="7">
        <v>20000</v>
      </c>
      <c r="E377" s="7">
        <f t="shared" si="46"/>
        <v>190957.12</v>
      </c>
      <c r="F377" s="7">
        <v>0</v>
      </c>
      <c r="G377" s="7">
        <v>0</v>
      </c>
      <c r="H377" s="7">
        <f t="shared" si="47"/>
        <v>787698.12</v>
      </c>
    </row>
    <row r="378" spans="1:8" x14ac:dyDescent="0.2">
      <c r="A378" s="3">
        <v>215193</v>
      </c>
      <c r="B378" s="4" t="s">
        <v>310</v>
      </c>
      <c r="C378" s="6">
        <v>36227</v>
      </c>
      <c r="D378" s="7">
        <v>10000</v>
      </c>
      <c r="E378" s="7">
        <f t="shared" si="46"/>
        <v>14792.64</v>
      </c>
      <c r="F378" s="7">
        <v>0</v>
      </c>
      <c r="G378" s="7">
        <v>0</v>
      </c>
      <c r="H378" s="7">
        <f t="shared" si="47"/>
        <v>61019.64</v>
      </c>
    </row>
    <row r="379" spans="1:8" x14ac:dyDescent="0.2">
      <c r="A379" s="3">
        <v>215192</v>
      </c>
      <c r="B379" s="4" t="s">
        <v>311</v>
      </c>
      <c r="C379" s="6">
        <v>98526</v>
      </c>
      <c r="D379" s="7">
        <v>50000</v>
      </c>
      <c r="E379" s="7">
        <f t="shared" si="46"/>
        <v>47528.32</v>
      </c>
      <c r="F379" s="7">
        <v>0</v>
      </c>
      <c r="G379" s="7">
        <v>0</v>
      </c>
      <c r="H379" s="7">
        <f t="shared" si="47"/>
        <v>196054.32</v>
      </c>
    </row>
    <row r="380" spans="1:8" x14ac:dyDescent="0.2">
      <c r="A380" s="3">
        <v>215191</v>
      </c>
      <c r="B380" s="4" t="s">
        <v>312</v>
      </c>
      <c r="C380" s="6">
        <v>0</v>
      </c>
      <c r="D380" s="7">
        <v>14500</v>
      </c>
      <c r="E380" s="7">
        <f t="shared" si="46"/>
        <v>4640</v>
      </c>
      <c r="F380" s="7">
        <v>0</v>
      </c>
      <c r="G380" s="7">
        <v>0</v>
      </c>
      <c r="H380" s="7">
        <f t="shared" si="47"/>
        <v>19140</v>
      </c>
    </row>
    <row r="381" spans="1:8" x14ac:dyDescent="0.2">
      <c r="A381" s="3">
        <v>215190</v>
      </c>
      <c r="B381" s="4" t="s">
        <v>313</v>
      </c>
      <c r="C381" s="6">
        <v>0</v>
      </c>
      <c r="D381" s="7">
        <v>5500</v>
      </c>
      <c r="E381" s="7">
        <f t="shared" si="46"/>
        <v>1760</v>
      </c>
      <c r="F381" s="7">
        <v>0</v>
      </c>
      <c r="G381" s="7">
        <v>0</v>
      </c>
      <c r="H381" s="7">
        <f t="shared" si="47"/>
        <v>7260</v>
      </c>
    </row>
    <row r="382" spans="1:8" x14ac:dyDescent="0.2">
      <c r="A382" s="3">
        <v>215189</v>
      </c>
      <c r="B382" s="4" t="s">
        <v>314</v>
      </c>
      <c r="C382" s="6">
        <v>24148</v>
      </c>
      <c r="D382" s="7">
        <v>0</v>
      </c>
      <c r="E382" s="7">
        <f t="shared" si="46"/>
        <v>7727.3600000000006</v>
      </c>
      <c r="F382" s="7">
        <v>0</v>
      </c>
      <c r="G382" s="7">
        <v>0</v>
      </c>
      <c r="H382" s="7">
        <f t="shared" si="47"/>
        <v>31875.360000000001</v>
      </c>
    </row>
    <row r="383" spans="1:8" x14ac:dyDescent="0.2">
      <c r="A383" s="3">
        <v>215188</v>
      </c>
      <c r="B383" s="4" t="s">
        <v>315</v>
      </c>
      <c r="C383" s="6">
        <v>12000</v>
      </c>
      <c r="D383" s="7">
        <v>0</v>
      </c>
      <c r="E383" s="7">
        <f t="shared" si="46"/>
        <v>3840</v>
      </c>
      <c r="F383" s="7">
        <v>0</v>
      </c>
      <c r="G383" s="7">
        <v>0</v>
      </c>
      <c r="H383" s="7">
        <f t="shared" si="47"/>
        <v>15840</v>
      </c>
    </row>
    <row r="384" spans="1:8" x14ac:dyDescent="0.2">
      <c r="A384" s="3">
        <v>215200</v>
      </c>
      <c r="B384" s="4" t="s">
        <v>316</v>
      </c>
      <c r="C384" s="6">
        <v>0</v>
      </c>
      <c r="D384" s="7">
        <v>0</v>
      </c>
      <c r="E384" s="7">
        <f t="shared" si="46"/>
        <v>0</v>
      </c>
      <c r="F384" s="7">
        <v>0</v>
      </c>
      <c r="G384" s="7">
        <v>0</v>
      </c>
      <c r="H384" s="7">
        <f t="shared" si="47"/>
        <v>0</v>
      </c>
    </row>
    <row r="385" spans="1:8" x14ac:dyDescent="0.2">
      <c r="A385" s="3">
        <v>215196</v>
      </c>
      <c r="B385" s="4" t="s">
        <v>317</v>
      </c>
      <c r="C385" s="7">
        <v>0</v>
      </c>
      <c r="D385" s="7">
        <v>0</v>
      </c>
      <c r="E385" s="7">
        <f t="shared" si="46"/>
        <v>0</v>
      </c>
      <c r="F385" s="7">
        <v>1155000</v>
      </c>
      <c r="G385" s="7">
        <v>0</v>
      </c>
      <c r="H385" s="7">
        <f t="shared" si="47"/>
        <v>1155000</v>
      </c>
    </row>
    <row r="386" spans="1:8" x14ac:dyDescent="0.2">
      <c r="A386" s="3">
        <v>215077</v>
      </c>
      <c r="B386" s="4" t="s">
        <v>318</v>
      </c>
      <c r="C386" s="6">
        <v>0</v>
      </c>
      <c r="D386" s="7">
        <v>0</v>
      </c>
      <c r="E386" s="7">
        <f t="shared" si="46"/>
        <v>0</v>
      </c>
      <c r="F386" s="7">
        <v>0</v>
      </c>
      <c r="G386" s="7">
        <v>25000</v>
      </c>
      <c r="H386" s="7">
        <f t="shared" si="47"/>
        <v>25000</v>
      </c>
    </row>
    <row r="387" spans="1:8" x14ac:dyDescent="0.2">
      <c r="A387" s="3">
        <v>215075</v>
      </c>
      <c r="B387" s="4" t="s">
        <v>319</v>
      </c>
      <c r="C387" s="6">
        <v>0</v>
      </c>
      <c r="D387" s="7">
        <v>0</v>
      </c>
      <c r="E387" s="7">
        <f t="shared" si="46"/>
        <v>0</v>
      </c>
      <c r="F387" s="7">
        <v>0</v>
      </c>
      <c r="G387" s="7">
        <v>220000</v>
      </c>
      <c r="H387" s="7">
        <f t="shared" si="47"/>
        <v>220000</v>
      </c>
    </row>
    <row r="388" spans="1:8" x14ac:dyDescent="0.2">
      <c r="A388" s="3">
        <v>216001</v>
      </c>
      <c r="B388" s="4" t="s">
        <v>320</v>
      </c>
      <c r="C388" s="6">
        <v>0</v>
      </c>
      <c r="D388" s="7">
        <v>0</v>
      </c>
      <c r="E388" s="7">
        <f t="shared" si="46"/>
        <v>0</v>
      </c>
      <c r="F388" s="7">
        <v>0</v>
      </c>
      <c r="G388" s="7">
        <v>20000</v>
      </c>
      <c r="H388" s="7">
        <f t="shared" si="47"/>
        <v>20000</v>
      </c>
    </row>
    <row r="389" spans="1:8" x14ac:dyDescent="0.2">
      <c r="A389" s="3">
        <v>215195</v>
      </c>
      <c r="B389" s="4" t="s">
        <v>321</v>
      </c>
      <c r="C389" s="6">
        <v>0</v>
      </c>
      <c r="D389" s="7">
        <v>0</v>
      </c>
      <c r="E389" s="7">
        <f t="shared" si="46"/>
        <v>0</v>
      </c>
      <c r="F389" s="7">
        <v>0</v>
      </c>
      <c r="G389" s="7">
        <v>537547</v>
      </c>
      <c r="H389" s="7">
        <f t="shared" si="47"/>
        <v>537547</v>
      </c>
    </row>
    <row r="390" spans="1:8" x14ac:dyDescent="0.2">
      <c r="A390" s="3">
        <v>230005</v>
      </c>
      <c r="B390" s="4" t="s">
        <v>336</v>
      </c>
      <c r="C390" s="6">
        <v>0</v>
      </c>
      <c r="D390" s="7">
        <v>0</v>
      </c>
      <c r="E390" s="7">
        <f t="shared" si="46"/>
        <v>0</v>
      </c>
      <c r="F390" s="7">
        <v>0</v>
      </c>
      <c r="G390" s="7">
        <v>139690</v>
      </c>
      <c r="H390" s="7">
        <f t="shared" si="47"/>
        <v>139690</v>
      </c>
    </row>
    <row r="391" spans="1:8" x14ac:dyDescent="0.2">
      <c r="A391" s="3">
        <v>215200</v>
      </c>
      <c r="B391" s="4" t="s">
        <v>365</v>
      </c>
      <c r="C391" s="6">
        <v>0</v>
      </c>
      <c r="D391" s="7">
        <v>0</v>
      </c>
      <c r="E391" s="7">
        <v>450000</v>
      </c>
      <c r="F391" s="7">
        <v>0</v>
      </c>
      <c r="G391" s="7">
        <v>0</v>
      </c>
      <c r="H391" s="7">
        <f t="shared" si="47"/>
        <v>450000</v>
      </c>
    </row>
    <row r="392" spans="1:8" x14ac:dyDescent="0.2">
      <c r="C392" s="6"/>
    </row>
    <row r="393" spans="1:8" x14ac:dyDescent="0.2">
      <c r="B393" s="4" t="s">
        <v>13</v>
      </c>
      <c r="C393" s="8">
        <f t="shared" ref="C393:H393" si="48">SUM(C340:C392)</f>
        <v>771436</v>
      </c>
      <c r="D393" s="8">
        <f t="shared" si="48"/>
        <v>100000</v>
      </c>
      <c r="E393" s="8">
        <f t="shared" si="48"/>
        <v>728859.52</v>
      </c>
      <c r="F393" s="8">
        <f t="shared" si="48"/>
        <v>1155000</v>
      </c>
      <c r="G393" s="8">
        <f t="shared" si="48"/>
        <v>8087930.0299999993</v>
      </c>
      <c r="H393" s="8">
        <f t="shared" si="48"/>
        <v>10843225.550000001</v>
      </c>
    </row>
    <row r="395" spans="1:8" ht="13.5" thickBot="1" x14ac:dyDescent="0.25">
      <c r="B395" s="4" t="s">
        <v>351</v>
      </c>
      <c r="C395" s="24">
        <f t="shared" ref="C395:H395" si="49">+C22+C232+C319+C250+C213+C337+C279+C293+C393</f>
        <v>35490320.599999994</v>
      </c>
      <c r="D395" s="24">
        <f t="shared" si="49"/>
        <v>9328506.7299999986</v>
      </c>
      <c r="E395" s="24">
        <f t="shared" si="49"/>
        <v>14895024.745599996</v>
      </c>
      <c r="F395" s="24">
        <f t="shared" si="49"/>
        <v>1155000</v>
      </c>
      <c r="G395" s="24">
        <f t="shared" si="49"/>
        <v>15972193.039999999</v>
      </c>
      <c r="H395" s="24">
        <f t="shared" si="49"/>
        <v>76841045.115600005</v>
      </c>
    </row>
    <row r="396" spans="1:8" ht="13.5" thickTop="1" x14ac:dyDescent="0.2"/>
    <row r="398" spans="1:8" x14ac:dyDescent="0.2">
      <c r="D398" s="23"/>
    </row>
    <row r="401" spans="7:7" x14ac:dyDescent="0.2">
      <c r="G401" s="7" t="s">
        <v>0</v>
      </c>
    </row>
  </sheetData>
  <mergeCells count="3">
    <mergeCell ref="A3:H3"/>
    <mergeCell ref="A1:H1"/>
    <mergeCell ref="A2:H2"/>
  </mergeCells>
  <pageMargins left="0.32" right="0.75" top="0.26" bottom="0.39" header="0" footer="0"/>
  <pageSetup scale="70" fitToHeight="7" orientation="landscape" r:id="rId1"/>
  <headerFooter alignWithMargins="0">
    <oddFooter>&amp;L&amp;D&amp;R&amp;F</oddFooter>
  </headerFooter>
  <rowBreaks count="3" manualBreakCount="3">
    <brk id="107" max="13" man="1"/>
    <brk id="192" max="13" man="1"/>
    <brk id="29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FY12 Original Budget</vt:lpstr>
      <vt:lpstr>'FY12 Original Budget'!Print_Area</vt:lpstr>
      <vt:lpstr>'FY12 Original Budget'!Print_Titles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FY96 M&amp;E Budget</dc:title>
  <dc:creator>C K Kwai</dc:creator>
  <cp:lastModifiedBy>setup</cp:lastModifiedBy>
  <cp:lastPrinted>2012-01-06T15:42:49Z</cp:lastPrinted>
  <dcterms:created xsi:type="dcterms:W3CDTF">1998-10-16T18:20:16Z</dcterms:created>
  <dcterms:modified xsi:type="dcterms:W3CDTF">2012-12-13T16:57:45Z</dcterms:modified>
</cp:coreProperties>
</file>